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DL\Nam 2026\Công khai Quyết toán NS\"/>
    </mc:Choice>
  </mc:AlternateContent>
  <xr:revisionPtr revIDLastSave="0" documentId="13_ncr:1_{6E64C3A4-9F27-4D0D-AFFD-731E4496C1D6}" xr6:coauthVersionLast="47" xr6:coauthVersionMax="47" xr10:uidLastSave="{00000000-0000-0000-0000-000000000000}"/>
  <bookViews>
    <workbookView xWindow="1200" yWindow="465" windowWidth="19290" windowHeight="10455" firstSheet="1" activeTab="7" xr2:uid="{00000000-000D-0000-FFFF-FFFF00000000}"/>
  </bookViews>
  <sheets>
    <sheet name="foxz" sheetId="2" state="veryHidden" r:id="rId1"/>
    <sheet name="48" sheetId="1" r:id="rId2"/>
    <sheet name="50 " sheetId="20" r:id="rId3"/>
    <sheet name="51" sheetId="5" r:id="rId4"/>
    <sheet name="52" sheetId="6" r:id="rId5"/>
    <sheet name="53" sheetId="7" r:id="rId6"/>
    <sheet name="54" sheetId="8" r:id="rId7"/>
    <sheet name="58" sheetId="12" r:id="rId8"/>
    <sheet name="59" sheetId="13" r:id="rId9"/>
    <sheet name="61" sheetId="15" r:id="rId10"/>
    <sheet name="Sheet1" sheetId="19" r:id="rId11"/>
  </sheets>
  <definedNames>
    <definedName name="chuong_phuluc_48" localSheetId="1">'48'!$F$1</definedName>
    <definedName name="chuong_phuluc_48_name" localSheetId="1">'48'!$A$2</definedName>
    <definedName name="chuong_phuluc_50" localSheetId="2">'50 '!$H$1</definedName>
    <definedName name="chuong_phuluc_50_name" localSheetId="2">'50 '!$A$2</definedName>
    <definedName name="chuong_phuluc_51" localSheetId="3">'51'!$E$1</definedName>
    <definedName name="chuong_phuluc_51_name" localSheetId="3">'51'!$A$2</definedName>
    <definedName name="chuong_phuluc_52" localSheetId="4">'52'!$F$1</definedName>
    <definedName name="chuong_phuluc_52_name" localSheetId="4">'52'!$A$2</definedName>
    <definedName name="chuong_phuluc_53" localSheetId="5">'53'!$K$1</definedName>
    <definedName name="chuong_phuluc_53_name" localSheetId="5">'53'!$A$2</definedName>
    <definedName name="chuong_phuluc_54" localSheetId="6">'54'!#REF!</definedName>
    <definedName name="chuong_phuluc_54_name" localSheetId="6">'54'!$A$2</definedName>
    <definedName name="chuong_phuluc_55" localSheetId="6">'54'!#REF!</definedName>
    <definedName name="chuong_phuluc_55_name" localSheetId="6">'54'!#REF!</definedName>
    <definedName name="chuong_phuluc_58" localSheetId="7">'58'!$AB$1</definedName>
    <definedName name="chuong_phuluc_58_name" localSheetId="7">'58'!$A$2</definedName>
    <definedName name="chuong_phuluc_59" localSheetId="8">'59'!$Z$1</definedName>
    <definedName name="chuong_phuluc_59_name" localSheetId="8">'59'!$A$2</definedName>
    <definedName name="_xlnm.Print_Titles" localSheetId="2">'50 '!$5:$5</definedName>
    <definedName name="_xlnm.Print_Titles" localSheetId="3">'51'!$5:$6</definedName>
    <definedName name="_xlnm.Print_Titles" localSheetId="5">'53'!$5:$7</definedName>
    <definedName name="_xlnm.Print_Titles" localSheetId="6">'54'!$5:$8</definedName>
    <definedName name="_xlnm.Print_Titles" localSheetId="9">'61'!$6:$10</definedName>
    <definedName name="tvpllink_orzgiqxtpn_27" localSheetId="3">'51'!$A$42</definedName>
    <definedName name="tvpllink_orzgiqxtpn_28" localSheetId="4">'52'!$A$49</definedName>
    <definedName name="tvpllink_orzgiqxtpn_29" localSheetId="5">'53'!$A$42</definedName>
    <definedName name="tvpllink_orzgiqxtpn_30" localSheetId="6">'54'!#REF!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20" l="1"/>
  <c r="G55" i="20"/>
  <c r="H54" i="20"/>
  <c r="G54" i="20"/>
  <c r="H45" i="20"/>
  <c r="G45" i="20"/>
  <c r="H44" i="20"/>
  <c r="G44" i="20"/>
  <c r="H43" i="20"/>
  <c r="G43" i="20"/>
  <c r="G37" i="20"/>
  <c r="F37" i="20"/>
  <c r="H37" i="20" s="1"/>
  <c r="E37" i="20"/>
  <c r="H36" i="20"/>
  <c r="G36" i="20"/>
  <c r="H32" i="20"/>
  <c r="G32" i="20"/>
  <c r="H28" i="20"/>
  <c r="G28" i="20"/>
  <c r="H27" i="20"/>
  <c r="F27" i="20"/>
  <c r="E27" i="20"/>
  <c r="G27" i="20" s="1"/>
  <c r="D27" i="20"/>
  <c r="C27" i="20"/>
  <c r="D20" i="20"/>
  <c r="D9" i="20" s="1"/>
  <c r="D8" i="20" s="1"/>
  <c r="D7" i="20" s="1"/>
  <c r="C20" i="20"/>
  <c r="C9" i="20" s="1"/>
  <c r="C8" i="20" s="1"/>
  <c r="C7" i="20" s="1"/>
  <c r="F15" i="20"/>
  <c r="F9" i="20" s="1"/>
  <c r="E15" i="20"/>
  <c r="E9" i="20" s="1"/>
  <c r="D16" i="1"/>
  <c r="C16" i="1"/>
  <c r="C7" i="1"/>
  <c r="D38" i="6"/>
  <c r="D20" i="5"/>
  <c r="M11" i="12"/>
  <c r="C11" i="8"/>
  <c r="Q11" i="12"/>
  <c r="I28" i="8"/>
  <c r="I27" i="8"/>
  <c r="I11" i="8"/>
  <c r="K18" i="8"/>
  <c r="H20" i="7"/>
  <c r="D39" i="6"/>
  <c r="D19" i="1"/>
  <c r="G9" i="20" l="1"/>
  <c r="E8" i="20"/>
  <c r="H9" i="20"/>
  <c r="F8" i="20"/>
  <c r="E36" i="7"/>
  <c r="C30" i="7"/>
  <c r="C36" i="7"/>
  <c r="G8" i="20" l="1"/>
  <c r="E7" i="20"/>
  <c r="G7" i="20" s="1"/>
  <c r="H8" i="20"/>
  <c r="F7" i="20"/>
  <c r="H7" i="20" s="1"/>
  <c r="C34" i="5"/>
  <c r="C31" i="5"/>
  <c r="C37" i="5"/>
  <c r="O11" i="13" l="1"/>
  <c r="D10" i="13"/>
  <c r="E10" i="13"/>
  <c r="F10" i="13"/>
  <c r="G10" i="13"/>
  <c r="H10" i="13"/>
  <c r="I10" i="13"/>
  <c r="J10" i="13"/>
  <c r="L10" i="13"/>
  <c r="N10" i="13"/>
  <c r="O10" i="13"/>
  <c r="P10" i="13"/>
  <c r="Q10" i="13"/>
  <c r="R10" i="13"/>
  <c r="C10" i="13"/>
  <c r="M11" i="13"/>
  <c r="K11" i="13" s="1"/>
  <c r="K10" i="13" s="1"/>
  <c r="P11" i="13"/>
  <c r="C11" i="12"/>
  <c r="T11" i="12"/>
  <c r="J11" i="12"/>
  <c r="C25" i="8"/>
  <c r="N10" i="8"/>
  <c r="O10" i="8"/>
  <c r="P10" i="8"/>
  <c r="Q10" i="8"/>
  <c r="E9" i="8"/>
  <c r="F9" i="8"/>
  <c r="G9" i="8"/>
  <c r="H9" i="8"/>
  <c r="J9" i="8"/>
  <c r="L9" i="8"/>
  <c r="M9" i="8"/>
  <c r="N9" i="8"/>
  <c r="O9" i="8"/>
  <c r="Q9" i="8"/>
  <c r="D34" i="6"/>
  <c r="D33" i="6"/>
  <c r="I32" i="7"/>
  <c r="I34" i="7"/>
  <c r="I35" i="7"/>
  <c r="I38" i="7"/>
  <c r="F40" i="7"/>
  <c r="I40" i="7" s="1"/>
  <c r="F41" i="7"/>
  <c r="K32" i="7"/>
  <c r="K34" i="7"/>
  <c r="K35" i="7"/>
  <c r="K38" i="7"/>
  <c r="K39" i="7"/>
  <c r="K22" i="7"/>
  <c r="K13" i="7"/>
  <c r="K16" i="7"/>
  <c r="E20" i="5"/>
  <c r="E12" i="5"/>
  <c r="E13" i="5"/>
  <c r="E14" i="5"/>
  <c r="E16" i="5"/>
  <c r="E22" i="5"/>
  <c r="E26" i="5"/>
  <c r="E33" i="5"/>
  <c r="E35" i="5"/>
  <c r="E36" i="5"/>
  <c r="E39" i="5"/>
  <c r="E40" i="5"/>
  <c r="F22" i="1"/>
  <c r="F25" i="1"/>
  <c r="F26" i="1"/>
  <c r="F29" i="1"/>
  <c r="M10" i="13" l="1"/>
  <c r="E13" i="1" l="1"/>
  <c r="E18" i="1"/>
  <c r="E19" i="1"/>
  <c r="E20" i="1"/>
  <c r="E21" i="1"/>
  <c r="E23" i="1"/>
  <c r="E25" i="1"/>
  <c r="E26" i="1"/>
  <c r="E24" i="1" s="1"/>
  <c r="E31" i="1"/>
  <c r="E32" i="1"/>
  <c r="E33" i="1"/>
  <c r="E34" i="1"/>
  <c r="E35" i="1"/>
  <c r="E36" i="1"/>
  <c r="E12" i="1"/>
  <c r="E10" i="1"/>
  <c r="E9" i="1"/>
  <c r="D24" i="1"/>
  <c r="D17" i="1"/>
  <c r="D11" i="1"/>
  <c r="C24" i="1"/>
  <c r="C17" i="1"/>
  <c r="D8" i="1"/>
  <c r="C8" i="1"/>
  <c r="C11" i="1"/>
  <c r="F24" i="1" l="1"/>
  <c r="E11" i="1"/>
  <c r="E17" i="1"/>
  <c r="E16" i="1" s="1"/>
  <c r="E8" i="1"/>
  <c r="E7" i="1" s="1"/>
  <c r="D30" i="1"/>
  <c r="E30" i="1" s="1"/>
  <c r="D7" i="1"/>
  <c r="D11" i="15" l="1"/>
  <c r="E11" i="15"/>
  <c r="F11" i="15"/>
  <c r="I11" i="15"/>
  <c r="L11" i="15"/>
  <c r="M11" i="15"/>
  <c r="O11" i="15"/>
  <c r="P11" i="15"/>
  <c r="J10" i="8" l="1"/>
  <c r="K10" i="8"/>
  <c r="K9" i="8" s="1"/>
  <c r="M10" i="8"/>
  <c r="L16" i="8"/>
  <c r="I16" i="8" s="1"/>
  <c r="L12" i="8"/>
  <c r="I12" i="8" s="1"/>
  <c r="L13" i="8"/>
  <c r="I13" i="8" s="1"/>
  <c r="L14" i="8"/>
  <c r="I14" i="8" s="1"/>
  <c r="L15" i="8"/>
  <c r="I15" i="8" s="1"/>
  <c r="L17" i="8"/>
  <c r="I17" i="8" s="1"/>
  <c r="L18" i="8"/>
  <c r="L19" i="8"/>
  <c r="I19" i="8" s="1"/>
  <c r="L20" i="8"/>
  <c r="I20" i="8" s="1"/>
  <c r="L21" i="8"/>
  <c r="I21" i="8" s="1"/>
  <c r="L22" i="8"/>
  <c r="I22" i="8" s="1"/>
  <c r="L23" i="8"/>
  <c r="L24" i="8"/>
  <c r="I24" i="8" s="1"/>
  <c r="L11" i="8"/>
  <c r="I18" i="8"/>
  <c r="I23" i="8"/>
  <c r="D10" i="8"/>
  <c r="D9" i="8" s="1"/>
  <c r="E10" i="8"/>
  <c r="G10" i="8"/>
  <c r="H10" i="8"/>
  <c r="C14" i="8"/>
  <c r="C17" i="8"/>
  <c r="C18" i="8"/>
  <c r="C20" i="8"/>
  <c r="F12" i="8"/>
  <c r="C12" i="8" s="1"/>
  <c r="F13" i="8"/>
  <c r="C13" i="8" s="1"/>
  <c r="F14" i="8"/>
  <c r="F15" i="8"/>
  <c r="C15" i="8" s="1"/>
  <c r="F16" i="8"/>
  <c r="C16" i="8" s="1"/>
  <c r="F17" i="8"/>
  <c r="F18" i="8"/>
  <c r="F19" i="8"/>
  <c r="C19" i="8" s="1"/>
  <c r="F20" i="8"/>
  <c r="F21" i="8"/>
  <c r="C21" i="8" s="1"/>
  <c r="F22" i="8"/>
  <c r="C22" i="8" s="1"/>
  <c r="F23" i="8"/>
  <c r="C23" i="8" s="1"/>
  <c r="F24" i="8"/>
  <c r="C24" i="8" s="1"/>
  <c r="F11" i="8"/>
  <c r="H36" i="7"/>
  <c r="K36" i="7" s="1"/>
  <c r="H33" i="7"/>
  <c r="H30" i="7"/>
  <c r="E30" i="7"/>
  <c r="K30" i="7" s="1"/>
  <c r="E33" i="7"/>
  <c r="D28" i="6"/>
  <c r="D12" i="6"/>
  <c r="E30" i="6"/>
  <c r="E31" i="6"/>
  <c r="E32" i="6"/>
  <c r="E33" i="6"/>
  <c r="E34" i="6"/>
  <c r="E35" i="6"/>
  <c r="E36" i="6"/>
  <c r="E37" i="6"/>
  <c r="E38" i="6"/>
  <c r="E39" i="6"/>
  <c r="E40" i="6"/>
  <c r="E29" i="6"/>
  <c r="E13" i="6"/>
  <c r="E14" i="6"/>
  <c r="E15" i="6"/>
  <c r="E16" i="6"/>
  <c r="E17" i="6"/>
  <c r="E18" i="6"/>
  <c r="E19" i="6"/>
  <c r="E20" i="6"/>
  <c r="E21" i="6"/>
  <c r="E22" i="6"/>
  <c r="E23" i="6"/>
  <c r="E24" i="6"/>
  <c r="E25" i="6"/>
  <c r="E26" i="6"/>
  <c r="E27" i="6"/>
  <c r="C41" i="6"/>
  <c r="E41" i="6" s="1"/>
  <c r="D37" i="5"/>
  <c r="E37" i="5" s="1"/>
  <c r="D34" i="5"/>
  <c r="E34" i="5" s="1"/>
  <c r="D31" i="5"/>
  <c r="E31" i="5" s="1"/>
  <c r="D9" i="5"/>
  <c r="D8" i="5" s="1"/>
  <c r="K33" i="7" l="1"/>
  <c r="E29" i="7"/>
  <c r="C29" i="7" s="1"/>
  <c r="I10" i="8"/>
  <c r="I9" i="8" s="1"/>
  <c r="F10" i="8"/>
  <c r="C10" i="8"/>
  <c r="C9" i="8" s="1"/>
  <c r="L10" i="8"/>
  <c r="E28" i="6"/>
  <c r="D11" i="6"/>
  <c r="D10" i="6" s="1"/>
  <c r="D8" i="6" s="1"/>
  <c r="F7" i="1" l="1"/>
  <c r="F11" i="1"/>
  <c r="F12" i="1"/>
  <c r="F16" i="1"/>
  <c r="F17" i="1"/>
  <c r="F18" i="1"/>
  <c r="F19" i="1"/>
  <c r="D10" i="7" l="1"/>
  <c r="T10" i="12" l="1"/>
  <c r="Z11" i="12" l="1"/>
  <c r="AA11" i="12"/>
  <c r="AB11" i="12"/>
  <c r="Y11" i="12"/>
  <c r="E10" i="12"/>
  <c r="F10" i="12"/>
  <c r="G10" i="12"/>
  <c r="H10" i="12"/>
  <c r="I10" i="12"/>
  <c r="J10" i="12"/>
  <c r="AB10" i="12" s="1"/>
  <c r="K10" i="12"/>
  <c r="L10" i="12"/>
  <c r="N10" i="12"/>
  <c r="O10" i="12"/>
  <c r="P10" i="12"/>
  <c r="Q10" i="12"/>
  <c r="R10" i="12"/>
  <c r="S10" i="12"/>
  <c r="U10" i="12"/>
  <c r="V10" i="12"/>
  <c r="W10" i="12"/>
  <c r="X10" i="12"/>
  <c r="M10" i="12" s="1"/>
  <c r="D10" i="12"/>
  <c r="Z10" i="12" l="1"/>
  <c r="AA10" i="12"/>
  <c r="C10" i="12"/>
  <c r="Y10" i="12" s="1"/>
  <c r="G9" i="7" l="1"/>
  <c r="D28" i="7" l="1"/>
  <c r="E28" i="7"/>
  <c r="H29" i="7" l="1"/>
  <c r="F30" i="7"/>
  <c r="I30" i="7" s="1"/>
  <c r="F33" i="7"/>
  <c r="C33" i="7"/>
  <c r="E10" i="7"/>
  <c r="F13" i="6"/>
  <c r="F22" i="6"/>
  <c r="F23" i="6"/>
  <c r="F29" i="6"/>
  <c r="F31" i="6"/>
  <c r="F32" i="6"/>
  <c r="F33" i="6"/>
  <c r="F34" i="6"/>
  <c r="F35" i="6"/>
  <c r="F38" i="6"/>
  <c r="F39" i="6"/>
  <c r="F40" i="6"/>
  <c r="F41" i="6"/>
  <c r="F44" i="6"/>
  <c r="C28" i="6"/>
  <c r="F28" i="6" s="1"/>
  <c r="C12" i="6"/>
  <c r="I33" i="7" l="1"/>
  <c r="H28" i="7"/>
  <c r="K28" i="7" s="1"/>
  <c r="K29" i="7"/>
  <c r="C11" i="6"/>
  <c r="E12" i="6"/>
  <c r="E11" i="6" s="1"/>
  <c r="E10" i="6" s="1"/>
  <c r="E8" i="6" s="1"/>
  <c r="F29" i="7"/>
  <c r="I29" i="7" s="1"/>
  <c r="C10" i="6"/>
  <c r="C8" i="6" s="1"/>
  <c r="F11" i="6"/>
  <c r="F12" i="6"/>
  <c r="D30" i="5"/>
  <c r="C30" i="5"/>
  <c r="E30" i="5" l="1"/>
  <c r="F10" i="6"/>
  <c r="F8" i="6" l="1"/>
  <c r="E11" i="13"/>
  <c r="N15" i="15" l="1"/>
  <c r="K15" i="15"/>
  <c r="H15" i="15" s="1"/>
  <c r="C15" i="15"/>
  <c r="N14" i="15"/>
  <c r="K14" i="15"/>
  <c r="C14" i="15"/>
  <c r="C11" i="15" s="1"/>
  <c r="N13" i="15"/>
  <c r="K13" i="15"/>
  <c r="H13" i="15" s="1"/>
  <c r="C13" i="15"/>
  <c r="N12" i="15"/>
  <c r="K12" i="15"/>
  <c r="C12" i="15"/>
  <c r="Z11" i="13"/>
  <c r="Z10" i="13"/>
  <c r="X11" i="13"/>
  <c r="X10" i="13"/>
  <c r="W11" i="13"/>
  <c r="W10" i="13"/>
  <c r="U11" i="13"/>
  <c r="T11" i="13"/>
  <c r="T10" i="13"/>
  <c r="C11" i="13"/>
  <c r="K11" i="15" l="1"/>
  <c r="N11" i="15"/>
  <c r="S11" i="13"/>
  <c r="H12" i="15"/>
  <c r="H11" i="15" s="1"/>
  <c r="U10" i="13"/>
  <c r="S10" i="13"/>
  <c r="J15" i="15"/>
  <c r="J12" i="15"/>
  <c r="J11" i="15" s="1"/>
  <c r="J14" i="15"/>
  <c r="G15" i="15"/>
  <c r="J13" i="15"/>
  <c r="G14" i="15"/>
  <c r="G12" i="15" l="1"/>
  <c r="G13" i="15"/>
  <c r="G11" i="15" l="1"/>
  <c r="F20" i="7"/>
  <c r="K11" i="7"/>
  <c r="C12" i="7"/>
  <c r="F12" i="7"/>
  <c r="F13" i="7"/>
  <c r="C14" i="7"/>
  <c r="F14" i="7"/>
  <c r="C15" i="7"/>
  <c r="F15" i="7"/>
  <c r="F16" i="7"/>
  <c r="I16" i="7" s="1"/>
  <c r="C17" i="7"/>
  <c r="F17" i="7"/>
  <c r="C18" i="7"/>
  <c r="F18" i="7"/>
  <c r="F19" i="7"/>
  <c r="F22" i="7"/>
  <c r="C23" i="7"/>
  <c r="F23" i="7"/>
  <c r="C24" i="7"/>
  <c r="F24" i="7"/>
  <c r="C25" i="7"/>
  <c r="F25" i="7"/>
  <c r="F26" i="7"/>
  <c r="C27" i="7"/>
  <c r="F27" i="7"/>
  <c r="F36" i="7"/>
  <c r="I36" i="7" s="1"/>
  <c r="C39" i="7"/>
  <c r="F39" i="7"/>
  <c r="C41" i="7"/>
  <c r="F10" i="7"/>
  <c r="C10" i="7"/>
  <c r="C9" i="7" s="1"/>
  <c r="D9" i="7"/>
  <c r="D8" i="7" s="1"/>
  <c r="H9" i="7"/>
  <c r="H8" i="7" s="1"/>
  <c r="K10" i="7"/>
  <c r="K26" i="7"/>
  <c r="E10" i="5"/>
  <c r="D29" i="5"/>
  <c r="C29" i="5"/>
  <c r="C9" i="5"/>
  <c r="C8" i="5" s="1"/>
  <c r="F28" i="7" l="1"/>
  <c r="I39" i="7"/>
  <c r="F9" i="7"/>
  <c r="F8" i="7" s="1"/>
  <c r="D7" i="5"/>
  <c r="E29" i="5"/>
  <c r="C7" i="5"/>
  <c r="I22" i="7"/>
  <c r="C28" i="7"/>
  <c r="I28" i="7" s="1"/>
  <c r="I26" i="7"/>
  <c r="F11" i="7"/>
  <c r="I11" i="7" s="1"/>
  <c r="I10" i="7"/>
  <c r="E8" i="5"/>
  <c r="I13" i="7"/>
  <c r="E9" i="5"/>
  <c r="K20" i="7"/>
  <c r="E9" i="7"/>
  <c r="I20" i="7"/>
  <c r="C8" i="7" l="1"/>
  <c r="E7" i="5"/>
  <c r="K9" i="7"/>
  <c r="E8" i="7"/>
  <c r="K8" i="7" s="1"/>
  <c r="G8" i="7"/>
  <c r="I8" i="7"/>
  <c r="I9" i="7"/>
</calcChain>
</file>

<file path=xl/sharedStrings.xml><?xml version="1.0" encoding="utf-8"?>
<sst xmlns="http://schemas.openxmlformats.org/spreadsheetml/2006/main" count="1100" uniqueCount="357">
  <si>
    <t>Biểu mẫu số 48</t>
  </si>
  <si>
    <t>Đơn vị: Triệu đồng</t>
  </si>
  <si>
    <t>STT</t>
  </si>
  <si>
    <t>Nội dung (1)</t>
  </si>
  <si>
    <t>Dự toán</t>
  </si>
  <si>
    <t>Quyết toán</t>
  </si>
  <si>
    <t>A</t>
  </si>
  <si>
    <t>B</t>
  </si>
  <si>
    <t>TỔNG NGUỒN THU NSĐP</t>
  </si>
  <si>
    <t>I</t>
  </si>
  <si>
    <t>Thu NSĐP được hưởng theo phân cấp</t>
  </si>
  <si>
    <t>-</t>
  </si>
  <si>
    <t>Thu NSĐP hưởng 100%</t>
  </si>
  <si>
    <t>Thu NSĐP hưởng từ các khoản thu phân chia</t>
  </si>
  <si>
    <t>II</t>
  </si>
  <si>
    <t>Thu bổ sung cân đối ngân sách</t>
  </si>
  <si>
    <t>Thu bổ sung có mục tiêu</t>
  </si>
  <si>
    <t>III</t>
  </si>
  <si>
    <t>IV</t>
  </si>
  <si>
    <t>Thu kết dư</t>
  </si>
  <si>
    <t>V</t>
  </si>
  <si>
    <t>Thu chuyển nguồn từ năm trước chuyển sang</t>
  </si>
  <si>
    <t>TỔNG CHI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</si>
  <si>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</si>
  <si>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</si>
  <si>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</si>
  <si>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</si>
  <si>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</si>
  <si>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</si>
  <si>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</si>
  <si>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</si>
  <si>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</si>
  <si>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</si>
  <si>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</si>
  <si>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BỘI CHI NSĐP/BỘI THU NSĐP/KẾT DƯ NSĐP</t>
  </si>
  <si>
    <t>D</t>
  </si>
  <si>
    <t>CHI TRẢ NỢ GỐC CỦA NSĐP</t>
  </si>
  <si>
    <t>Từ nguồn vay để trả nợ gốc</t>
  </si>
  <si>
    <t>Từ nguồn bội thu, tăng thu, tiết kiệm chi, kết dư ngân sách cấp tỉnh</t>
  </si>
  <si>
    <t>E</t>
  </si>
  <si>
    <t>TỔNG MỨC VAY CỦA NSĐP</t>
  </si>
  <si>
    <t>Vay để bù đắp bội chi</t>
  </si>
  <si>
    <t>Vay để trả nợ gốc</t>
  </si>
  <si>
    <t>G</t>
  </si>
  <si>
    <t>TỔNG MỨC DƯ NỢ VAY CUỐI NĂM CỦA NSĐP</t>
  </si>
  <si>
    <t>Nội dung</t>
  </si>
  <si>
    <t>So sánh (%)</t>
  </si>
  <si>
    <t>Thu bổ sung từ ngân sách cấp trên</t>
  </si>
  <si>
    <t>Bổ sung cân đối ngân sách</t>
  </si>
  <si>
    <t>Bổ sung có mục tiêu</t>
  </si>
  <si>
    <t>Biểu mẫu số 50</t>
  </si>
  <si>
    <t>Tổng thu NSNN</t>
  </si>
  <si>
    <t>Thu NSĐP</t>
  </si>
  <si>
    <t>TỔNG NGUỒN THU NSNN (A+B+C+D)</t>
  </si>
  <si>
    <t>TỔNG THU CÂN ĐỐI NSNN</t>
  </si>
  <si>
    <t>Thu nội địa</t>
  </si>
  <si>
    <t>Thuế thu nhập cá nhân</t>
  </si>
  <si>
    <t>Thuế bảo vệ môi trường</t>
  </si>
  <si>
    <t>Thuế BVMT thu từ hàng hóa sản xuất, kinh doanh trong nước</t>
  </si>
  <si>
    <t>Thuế BVMT thu từ hàng hóa nhập khẩu</t>
  </si>
  <si>
    <t>Lệ phí trước bạ</t>
  </si>
  <si>
    <t>Phí và lệ phí trung ương</t>
  </si>
  <si>
    <t>Phí và lệ phí tỉnh</t>
  </si>
  <si>
    <t>Phí và lệ phí huyện</t>
  </si>
  <si>
    <t>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</si>
  <si>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</si>
  <si>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</si>
  <si>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</si>
  <si>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</si>
  <si>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</si>
  <si>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</si>
  <si>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</si>
  <si>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</si>
  <si>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</si>
  <si>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từ dầu thô</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</si>
  <si>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</si>
  <si>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</si>
  <si>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</si>
  <si>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</si>
  <si>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</si>
  <si>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</si>
  <si>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Thu viện trợ</t>
  </si>
  <si>
    <t>THU TỪ QUỸ DỰ TRỮ TÀI CHÍNH</t>
  </si>
  <si>
    <t>THU KẾT DƯ NĂM TRƯỚC</t>
  </si>
  <si>
    <t>THU CHUYỂN NGUỒN TỪ NĂM TRƯỚC CHUYỂN SANG</t>
  </si>
  <si>
    <t>Biểu mẫu số 51</t>
  </si>
  <si>
    <t>3=2/1</t>
  </si>
  <si>
    <t>TỔNG CHI NGÂN SÁCH ĐỊA PHƯƠNG</t>
  </si>
  <si>
    <t>CHI CÂN ĐỐI NGÂN SÁCH ĐỊA PHƯƠNG</t>
  </si>
  <si>
    <t xml:space="preserve">Chi đầu tư cho các dự án </t>
  </si>
  <si>
    <t>Trong đó: Chia theo lĩnh vực</t>
  </si>
  <si>
    <t>Chi giáo dục - đào tạo và dạy nghề</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</si>
  <si>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</si>
  <si>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</si>
  <si>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</si>
  <si>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</si>
  <si>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</si>
  <si>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</si>
  <si>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khoa học và công nghệ</t>
  </si>
  <si>
    <t>VI</t>
  </si>
  <si>
    <t>CHI CÁC CHƯƠNG TRÌNH MỤC TIÊU</t>
  </si>
  <si>
    <t xml:space="preserve">Chi các chương trình mục tiêu, nhiệm vụ </t>
  </si>
  <si>
    <t>CHI CHUYỂN NGUỒN SANG NĂM SAU</t>
  </si>
  <si>
    <r>
      <t xml:space="preserve">Ghi chú: </t>
    </r>
    <r>
      <rPr>
        <i/>
        <sz val="10"/>
        <color rgb="FF000000"/>
        <rFont val="Arial"/>
        <family val="2"/>
      </rPr>
      <t>(1) Theo quy định tại Điều 7, Điều 11 và Điều 39 Luật NSNN, ngân sách huyện, xã không có nhiệm vụ chi nghiên cứu khoa học và công nghệ, chi trả lãi vay, chi bổ sung quỹ dự trữ tài chính.</t>
    </r>
  </si>
  <si>
    <t>Biểu mẫu số 52</t>
  </si>
  <si>
    <t>CHI BỔ SUNG CÂN ĐỐI CHO NGÂN SÁCH CẤP DƯỚI (1)</t>
  </si>
  <si>
    <t>CHI NGÂN SÁCH CẤP TỈNH (HUYỆN, XÃ) THEO LĨNH VỰC</t>
  </si>
  <si>
    <t>Chi đầu tư cho các dự án</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</si>
  <si>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</si>
  <si>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</si>
  <si>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</si>
  <si>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</si>
  <si>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</si>
  <si>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</si>
  <si>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</si>
  <si>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</si>
  <si>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</si>
  <si>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</si>
  <si>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</si>
  <si>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khoa học và công nghệ (2)</t>
  </si>
  <si>
    <t>Chi thường xuyên khác</t>
  </si>
  <si>
    <t>Chi trả nợ lãi các khoản do chính quyền địa phương vay (2)</t>
  </si>
  <si>
    <t>(2) Theo quy định tại Điều 7, Điều 11 và Điều 39 Luật NSNN, ngân sách huyện, xã không có nhiệm vụ chi nghiên cứu khoa học và công nghệ, chi trả lãi vay, chi bổ sung quỹ dự trữ tài chính.</t>
  </si>
  <si>
    <r>
      <t>Ghi chú:</t>
    </r>
    <r>
      <rPr>
        <i/>
        <sz val="11"/>
        <color rgb="FF000000"/>
        <rFont val="Calibri Light"/>
        <family val="1"/>
        <scheme val="major"/>
      </rPr>
      <t xml:space="preserve"> (1) Ngân sách xã không có nhiệm vụ chi bổ sung cân đối cho ngân sách cấp dưới.</t>
    </r>
  </si>
  <si>
    <t>Biểu mẫu số 53</t>
  </si>
  <si>
    <t>Bao gồm</t>
  </si>
  <si>
    <t>Ngân sách địa phương</t>
  </si>
  <si>
    <t>1=2+3</t>
  </si>
  <si>
    <t>4=5+6</t>
  </si>
  <si>
    <t>7=4/1</t>
  </si>
  <si>
    <t>8=5/2</t>
  </si>
  <si>
    <t>9=6/3</t>
  </si>
  <si>
    <t>CHI CÂN ĐỐI NSĐP</t>
  </si>
  <si>
    <t>Tên đơn vị</t>
  </si>
  <si>
    <t>Tổng số</t>
  </si>
  <si>
    <t>…</t>
  </si>
  <si>
    <t>TỔNG SỐ</t>
  </si>
  <si>
    <t>VII</t>
  </si>
  <si>
    <t>Trong đó</t>
  </si>
  <si>
    <t>Biểu mẫu số 58</t>
  </si>
  <si>
    <t>Tên đơn vị (1)</t>
  </si>
  <si>
    <t>Chi CTMTQG</t>
  </si>
  <si>
    <t>Xã Văn Hán</t>
  </si>
  <si>
    <t>Biểu mẫu số 59</t>
  </si>
  <si>
    <t>So sách (%)</t>
  </si>
  <si>
    <t>Gồm</t>
  </si>
  <si>
    <t>Vốn đầu tư để thực hiện các CTMT, nhiệm vụ</t>
  </si>
  <si>
    <t>Vốn sự nghiệp thực hiện các chế độ, chính sách</t>
  </si>
  <si>
    <t>Vốn thực hiện các CTMT quốc gia</t>
  </si>
  <si>
    <t>Vốn ngoài nước</t>
  </si>
  <si>
    <t>Vốn trong nước</t>
  </si>
  <si>
    <t>3=4+5</t>
  </si>
  <si>
    <t>11=12+13</t>
  </si>
  <si>
    <t>17=9/1</t>
  </si>
  <si>
    <t>18=10/2</t>
  </si>
  <si>
    <t>19=11/3</t>
  </si>
  <si>
    <t>20=12/4</t>
  </si>
  <si>
    <t>21=13/5</t>
  </si>
  <si>
    <t>22=14/6</t>
  </si>
  <si>
    <t>23=15/7</t>
  </si>
  <si>
    <t>24=16/8</t>
  </si>
  <si>
    <r>
      <t xml:space="preserve">Ghi chú: </t>
    </r>
    <r>
      <rPr>
        <i/>
        <sz val="10"/>
        <color rgb="FF000000"/>
        <rFont val="Arial"/>
        <family val="2"/>
      </rPr>
      <t>(1) Bổ sung từ ngân sách tỉnh chi tiết đến từng huyện; bổ sung từ ngân sách huyện chi tiết đến từng xã.</t>
    </r>
  </si>
  <si>
    <t>Đầu tư phát triển</t>
  </si>
  <si>
    <t>Kinh phí sự nghiệp</t>
  </si>
  <si>
    <t>5=6+7</t>
  </si>
  <si>
    <t>8=9+12</t>
  </si>
  <si>
    <t>9=10+11</t>
  </si>
  <si>
    <t>12=13+14</t>
  </si>
  <si>
    <t>Biểu mẫu số 61</t>
  </si>
  <si>
    <t>1</t>
  </si>
  <si>
    <t>2</t>
  </si>
  <si>
    <t>3</t>
  </si>
  <si>
    <t>4</t>
  </si>
  <si>
    <t>5</t>
  </si>
  <si>
    <t>6</t>
  </si>
  <si>
    <t>7</t>
  </si>
  <si>
    <t>8</t>
  </si>
  <si>
    <t>9</t>
  </si>
  <si>
    <t>10</t>
  </si>
  <si>
    <t>11</t>
  </si>
  <si>
    <t>12</t>
  </si>
  <si>
    <t>13</t>
  </si>
  <si>
    <t>14</t>
  </si>
  <si>
    <t>15</t>
  </si>
  <si>
    <t>16</t>
  </si>
  <si>
    <t>17</t>
  </si>
  <si>
    <t>18</t>
  </si>
  <si>
    <t>19</t>
  </si>
  <si>
    <t>20</t>
  </si>
  <si>
    <t>21</t>
  </si>
  <si>
    <t>22</t>
  </si>
  <si>
    <t/>
  </si>
  <si>
    <t>0</t>
  </si>
  <si>
    <t>Chi nộp ngân sách cấp trên</t>
  </si>
  <si>
    <t>SO SÁNH</t>
  </si>
  <si>
    <t>NỘI DUNG</t>
  </si>
  <si>
    <t xml:space="preserve">DỰ TOÁN </t>
  </si>
  <si>
    <t xml:space="preserve">QUYẾT TOÁN </t>
  </si>
  <si>
    <t>TUYỆT ĐỐI</t>
  </si>
  <si>
    <t>TƯƠNG ĐỐI (%)</t>
  </si>
  <si>
    <t>Tổng chi cân đối NSĐP</t>
  </si>
  <si>
    <t>Thu từ khu vực DNNN do trung ương quản lý</t>
  </si>
  <si>
    <t>Thuế giá trị gia tăng hàng sản xuất - kinh doanh trong nước</t>
  </si>
  <si>
    <t>Thuế tiêu thụ đặc biệt hàng sản xuất - kinh doanh trong nước</t>
  </si>
  <si>
    <t>Thuế thu nhập doanh nghiệp</t>
  </si>
  <si>
    <t>Thuế tài nguyên</t>
  </si>
  <si>
    <t>Thu từ khu vực DNNN do địa phương quản lý</t>
  </si>
  <si>
    <t>Thu từ khu vực doanh nghiệp có vốn đầu tư nước ngoài</t>
  </si>
  <si>
    <t>Thu từ khí thiên nhiên</t>
  </si>
  <si>
    <t>Thu tiền thuê mặt đất, mặt nước</t>
  </si>
  <si>
    <t>Thu từ khu vực kinh tế ngoài quốc doanh</t>
  </si>
  <si>
    <t>Thu phí, lệ phí</t>
  </si>
  <si>
    <t>Thu hồi vốn, thu cổ tức</t>
  </si>
  <si>
    <t>Lợi nhuận được chia của Nhà nước và lợi nhuận sau thuế còn lại sau khi trích lập các quỹ của doanh nghiệp nhà nước</t>
  </si>
  <si>
    <t>Chênh lệch thu chi Ngân hàng Nhà nước</t>
  </si>
  <si>
    <t>Thu từ hoạt động xuất, nhập khẩu</t>
  </si>
  <si>
    <t>Chương trình mục tiêu quốc gia giảm nghèo bền vững giai đoạn 2021-2025</t>
  </si>
  <si>
    <t>Chương trình mục tiêu quốc gia xây dựng nông thôn mới giai đoạn 2021-2025</t>
  </si>
  <si>
    <t xml:space="preserve"> Chương trình mục tiêu quốc gia phát triển kinh tế - xã hội vùng đồng bào dân tộc thiểu số và miền núi giai đoạn 2021-2030, giai đoạn I: từ năm 2021 đến năm 2025</t>
  </si>
  <si>
    <t>Ghi thu-ghi chi tiền thuê đất, tiền đất</t>
  </si>
  <si>
    <t>3=2-1</t>
  </si>
  <si>
    <t>4=2/1</t>
  </si>
  <si>
    <t>Đơn vị: đồng</t>
  </si>
  <si>
    <t>Chi trả ngân sách cấp trên</t>
  </si>
  <si>
    <t>…, ngày … tháng … năm …</t>
  </si>
  <si>
    <t>(Ký tên, đóng dấu)</t>
  </si>
  <si>
    <t xml:space="preserve"> -</t>
  </si>
  <si>
    <t>Biểu mẫu số 54</t>
  </si>
  <si>
    <t>Chi khoa học
và công nghệ</t>
  </si>
  <si>
    <t>Tổng</t>
  </si>
  <si>
    <t>100%</t>
  </si>
  <si>
    <t>Văn phòng Hội đồng nhân dân và Ủy ban nhân dân</t>
  </si>
  <si>
    <t>99.47%</t>
  </si>
  <si>
    <t>97.84%</t>
  </si>
  <si>
    <t>96.97%</t>
  </si>
  <si>
    <t>95.78%</t>
  </si>
  <si>
    <t>93.07%</t>
  </si>
  <si>
    <t>99.15%</t>
  </si>
  <si>
    <t>98.88%</t>
  </si>
  <si>
    <t>55.96%</t>
  </si>
  <si>
    <t>92.5%</t>
  </si>
  <si>
    <t>97.9%</t>
  </si>
  <si>
    <t>97.43%</t>
  </si>
  <si>
    <t>99.36%</t>
  </si>
  <si>
    <t>99.01%</t>
  </si>
  <si>
    <t>99.04%</t>
  </si>
  <si>
    <t>98.91%</t>
  </si>
  <si>
    <t>94.04%</t>
  </si>
  <si>
    <t>99.91%</t>
  </si>
  <si>
    <t>Thuế giá trị gia tăng</t>
  </si>
  <si>
    <t>Thu từ thu nhập sau thuế</t>
  </si>
  <si>
    <t>Thuế tiêu thụ đặc biệt</t>
  </si>
  <si>
    <t>Thuế môn bài</t>
  </si>
  <si>
    <t>Thu từ các quỹ của doanh nghiệp xổ số kiến thiết theo quy định</t>
  </si>
  <si>
    <t>Trong đó Dự toán</t>
  </si>
  <si>
    <t>Trong đó Quyết toán</t>
  </si>
  <si>
    <t>Chi nộp trả</t>
  </si>
  <si>
    <t>Chi
chuyển
nguồn
sang năm
sau</t>
  </si>
  <si>
    <t>So sánh</t>
  </si>
  <si>
    <t>Tổng số
Dự toán</t>
  </si>
  <si>
    <t>Tổng số
Quyết toán</t>
  </si>
  <si>
    <t>Tổng
số</t>
  </si>
  <si>
    <t>Chi
đầu tư
phát triển</t>
  </si>
  <si>
    <t>Chi
thường
xuyên</t>
  </si>
  <si>
    <t>Chi
CTMTQG</t>
  </si>
  <si>
    <t>Chi giáo dục
đào tạo
dạy nghề</t>
  </si>
  <si>
    <t>Chi đầu tư
phát triển</t>
  </si>
  <si>
    <t xml:space="preserve">Chi
thường xuyên </t>
  </si>
  <si>
    <t>Chi
thường xuyên</t>
  </si>
  <si>
    <t>23=11/1</t>
  </si>
  <si>
    <t>24=12/2</t>
  </si>
  <si>
    <t>25=15/5</t>
  </si>
  <si>
    <t>26=18/8</t>
  </si>
  <si>
    <t>Tổng cộng
Dự toán</t>
  </si>
  <si>
    <t>Chi ĐT phát triển
(không kể CTMTQG)</t>
  </si>
  <si>
    <t>Chi TX
(không kể CTMTQG)</t>
  </si>
  <si>
    <t>Tổng chi</t>
  </si>
  <si>
    <t>Chi chuyển
nguồn</t>
  </si>
  <si>
    <t>Nộp trả NS
cấp trên</t>
  </si>
  <si>
    <t>Chi ĐT</t>
  </si>
  <si>
    <t>Chi TX</t>
  </si>
  <si>
    <t>Chi
CTMT-QG</t>
  </si>
  <si>
    <t>Chi ĐT
phát triển</t>
  </si>
  <si>
    <t>Các cơ quan tổ chức</t>
  </si>
  <si>
    <t>94.52%</t>
  </si>
  <si>
    <t>85.9%</t>
  </si>
  <si>
    <t>98.33%</t>
  </si>
  <si>
    <t>81.43%</t>
  </si>
  <si>
    <t>97.72%</t>
  </si>
  <si>
    <t>99.89%</t>
  </si>
  <si>
    <t>96.73%</t>
  </si>
  <si>
    <t>93.62%</t>
  </si>
  <si>
    <t>98.52%</t>
  </si>
  <si>
    <t>99.23%</t>
  </si>
  <si>
    <t>98.57%</t>
  </si>
  <si>
    <t>91.87%</t>
  </si>
  <si>
    <t>98.18%</t>
  </si>
  <si>
    <t>97.99%</t>
  </si>
  <si>
    <t>55.03%</t>
  </si>
  <si>
    <t>92.75%</t>
  </si>
  <si>
    <t>88.33%</t>
  </si>
  <si>
    <t>Bổ sung có mục tiêu cho ngân sách cấp dưới</t>
  </si>
  <si>
    <t>Chi nộp trả ngân sách cấp trên</t>
  </si>
  <si>
    <t>Chi chuyển nguồn ngân sách năm sau</t>
  </si>
  <si>
    <t>Chi bổ sung quỹ dự trữ tài chính (2)</t>
  </si>
  <si>
    <t xml:space="preserve"> PHÒNG TÀI CHÍNH KẾ HOẠCH</t>
  </si>
  <si>
    <t>PHÒNG TÀI CHÍNH KẾ HOẠCH</t>
  </si>
  <si>
    <t>xã Văn Hán</t>
  </si>
  <si>
    <t>Chi hoạt động của các cơ quan quản lý nhà nước, Đảng, đoàn thể</t>
  </si>
  <si>
    <t>+ Xây dựng cơ bản</t>
  </si>
  <si>
    <t>+ Thường xuyên</t>
  </si>
  <si>
    <t>Đơn vị: Đồng</t>
  </si>
  <si>
    <t>Chi chương trình MTQG</t>
  </si>
  <si>
    <t>Phòng Kinh tế</t>
  </si>
  <si>
    <t>Phòng Văn hóa xã hội</t>
  </si>
  <si>
    <t>Trung tâm phục vụ hành chính công</t>
  </si>
  <si>
    <t>Trung tâm dịch vụ tổng hợp</t>
  </si>
  <si>
    <t>Văn phòng Đảng ủy</t>
  </si>
  <si>
    <t>Ủy ban Mặt trận Tổ quốc xã</t>
  </si>
  <si>
    <t>Trường tiểu học Khe Mo</t>
  </si>
  <si>
    <t>Trường THCS Vân Hán</t>
  </si>
  <si>
    <t>Trường THCS Khe Mo</t>
  </si>
  <si>
    <t>Trường Tiểu học số 1 Vân Hán</t>
  </si>
  <si>
    <t>Trường Tiểu học số 2 Vân Hán</t>
  </si>
  <si>
    <t>Trường Mầm Non Vân Hán</t>
  </si>
  <si>
    <t>Trường Mầm Non Khe Mo</t>
  </si>
  <si>
    <t>Đơn vị:  đồng</t>
  </si>
  <si>
    <t>1152390 - Phòng kinh tế xã Văn Hán</t>
  </si>
  <si>
    <t>1152397 - Phòng Văn Hóa - xã hội xã Văn Hán</t>
  </si>
  <si>
    <t>1152411 - Văn phòng HĐND và UBND xã Văn Hán</t>
  </si>
  <si>
    <t>1165615 - Trung tâm dịch vụ tổng hợp xã Văn Hán</t>
  </si>
  <si>
    <t>Chương trình mục tiêu quốc gia 2025</t>
  </si>
  <si>
    <t>Chi kết dư ngân sách</t>
  </si>
  <si>
    <t>QUYẾT TOÁN CÂN ĐỐI NGÂN SÁCH ĐỊA PHƯƠNG NĂM 2025</t>
  </si>
  <si>
    <t>QUYẾT TOÁN NGUỒN THU NGÂN SÁCH NHÀ NƯỚC TRÊN ĐỊA BÀN THEO LĨNH VỰC NĂM 2025</t>
  </si>
  <si>
    <t>QUYẾT TOÁN CHI NGÂN SÁCH ĐỊA PHƯƠNG THEO LĨNH VỰC NĂM 2025</t>
  </si>
  <si>
    <t>QUYẾT TOÁN CHI NGÂN SÁCH CẤP TỈNH (XÃ) THEO LĨNH VỰC NĂM 2025</t>
  </si>
  <si>
    <t>QUYẾT TOÁN CHI NGÂN SÁCH ĐỊA PHƯƠNG, CHI NGÂN SÁCH CẤP TỈNH (XÃ) VÀ CHI NGÂN SÁCH XÃ THEO CƠ CẤU CHI NĂM 2025</t>
  </si>
  <si>
    <t>DỰ TOÁN NĂM 2025</t>
  </si>
  <si>
    <t>QUYẾT TOÁN NĂM 2025</t>
  </si>
  <si>
    <t>Dự toán năm 2025</t>
  </si>
  <si>
    <t>Ngân sách cấp tỉnh (xã)</t>
  </si>
  <si>
    <t>Ngân sách xã</t>
  </si>
  <si>
    <t>Dự toán 2025</t>
  </si>
  <si>
    <t>Quyết toán 2025</t>
  </si>
  <si>
    <t>Hủy dự toán
về NS tỉnh</t>
  </si>
  <si>
    <t>QUYẾT TOÁN CHI NGÂN SÁCH CẤP TỈNH ( XÃ) CHO TỪNG CƠ QUAN, TỔ CHỨC THEO LĨNH VỰC NĂM 2025</t>
  </si>
  <si>
    <t>Cộng tổng</t>
  </si>
  <si>
    <t>QUYẾT TOÁN CHI CHƯƠNG TRÌNH MỤC TIÊU QUỐC GIA NGÂN SÁCH  XÃ NĂM 2025</t>
  </si>
  <si>
    <t>Chi nộp trả ngân sach cấp trên</t>
  </si>
  <si>
    <t>Nộp trả ngân sách cấp trên</t>
  </si>
  <si>
    <t>11 = 12+15+18+21+22</t>
  </si>
  <si>
    <t>QUYẾT TOÁN CHI NGÂN SÁCH ĐỊA PHƯƠNG NĂM 2025</t>
  </si>
  <si>
    <t>QUYẾT TOÁN CHI BỔ SUNG TỪ NGÂN SÁCH CẤP TỈNH  CHO NGÂN SÁCH  XÃ NĂM 2025</t>
  </si>
  <si>
    <t>7 = 8+9+13+14+15</t>
  </si>
  <si>
    <t xml:space="preserve">Chi từ nguồn chuyển nguồn </t>
  </si>
  <si>
    <t>(Kèm theo Quyết định  số       /QĐ - UBND ngày     /4/2026 của UBND xã Văn Hán)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</si>
</sst>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
    <numFmt numFmtId="166" formatCode="_(* #,##0_);_(* \(#,##0\);_(* &quot;-&quot;??_);_(@_)"/>
    <numFmt numFmtId="167" formatCode="#,##0.00%;\-#,##0%"/>
    <numFmt numFmtId="168" formatCode="0.0%"/>
    <numFmt numFmtId="170" formatCode="#,###"/>
    <numFmt numFmtId="171" formatCode="[$-1042A]#,###"/>
  </numFmts>
  <fonts count="59" x14ac:knownFonts="1">
    <font>
      <sz val="12"/>
      <color theme="1"/>
      <name val="Times New Roman"/>
      <family val="2"/>
    </font>
    <font>
      <sz val="12"/>
      <color theme="1"/>
      <name val="Times New Roman"/>
      <family val="2"/>
    </font>
    <font>
      <sz val="10"/>
      <name val="Arial"/>
      <family val="2"/>
    </font>
    <font>
      <b/>
      <sz val="10"/>
      <color rgb="FF000000"/>
      <name val="Arial"/>
      <family val="2"/>
    </font>
    <font>
      <i/>
      <sz val="10"/>
      <color rgb="FF000000"/>
      <name val="Arial"/>
      <family val="2"/>
    </font>
    <font>
      <i/>
      <sz val="11"/>
      <color rgb="FF000000"/>
      <name val="Calibri Light"/>
      <family val="1"/>
      <scheme val="major"/>
    </font>
    <font>
      <b/>
      <i/>
      <sz val="10"/>
      <color rgb="FF000000"/>
      <name val="Arial"/>
      <family val="2"/>
    </font>
    <font>
      <sz val="11"/>
      <color theme="1"/>
      <name val="Calibri Light"/>
      <family val="1"/>
      <scheme val="major"/>
    </font>
    <font>
      <b/>
      <i/>
      <sz val="11"/>
      <color rgb="FF000000"/>
      <name val="Calibri Light"/>
      <family val="1"/>
      <scheme val="major"/>
    </font>
    <font>
      <b/>
      <sz val="14"/>
      <name val="Times New Roman"/>
      <family val="1"/>
    </font>
    <font>
      <b/>
      <sz val="12"/>
      <name val="Times New Roman"/>
      <family val="1"/>
    </font>
    <font>
      <sz val="12"/>
      <name val=".VnTime"/>
      <family val="2"/>
    </font>
    <font>
      <sz val="12"/>
      <name val="Times New Roman"/>
      <family val="1"/>
    </font>
    <font>
      <i/>
      <sz val="13"/>
      <name val="Times New Roman"/>
      <family val="1"/>
    </font>
    <font>
      <i/>
      <sz val="14"/>
      <name val="Times New Roman"/>
      <family val="1"/>
    </font>
    <font>
      <sz val="14"/>
      <name val="Times New Roman"/>
      <family val="1"/>
    </font>
    <font>
      <i/>
      <sz val="12"/>
      <name val="Times New Roman"/>
      <family val="1"/>
    </font>
    <font>
      <b/>
      <sz val="10"/>
      <name val="Times New Roman"/>
      <family val="1"/>
    </font>
    <font>
      <sz val="10"/>
      <name val="Times New Roman"/>
      <family val="1"/>
    </font>
    <font>
      <b/>
      <sz val="6"/>
      <name val="Times New Roman"/>
      <family val="1"/>
    </font>
    <font>
      <sz val="12"/>
      <name val=".VnArial Narrow"/>
      <family val="2"/>
    </font>
    <font>
      <u/>
      <sz val="12"/>
      <name val="Times New Roman"/>
      <family val="1"/>
    </font>
    <font>
      <b/>
      <u/>
      <sz val="10"/>
      <name val="Times New Roman"/>
      <family val="1"/>
    </font>
    <font>
      <sz val="9"/>
      <name val="Times New Roman"/>
      <family val="1"/>
    </font>
    <font>
      <sz val="14"/>
      <name val=".VnTime"/>
      <family val="2"/>
    </font>
    <font>
      <sz val="11"/>
      <color theme="1"/>
      <name val="Calibri"/>
      <family val="2"/>
      <scheme val="minor"/>
    </font>
    <font>
      <b/>
      <sz val="8"/>
      <color theme="1"/>
      <name val="Arial"/>
      <family val="2"/>
    </font>
    <font>
      <sz val="10"/>
      <color theme="1"/>
      <name val="Times New Roman"/>
      <family val="2"/>
    </font>
    <font>
      <b/>
      <sz val="10"/>
      <color rgb="FF000000"/>
      <name val="Times New Roman"/>
      <family val="1"/>
    </font>
    <font>
      <sz val="10"/>
      <color rgb="FF000000"/>
      <name val="Times New Roman"/>
      <family val="1"/>
    </font>
    <font>
      <sz val="11"/>
      <color indexed="8"/>
      <name val="Calibri"/>
      <family val="2"/>
    </font>
    <font>
      <i/>
      <sz val="12"/>
      <color theme="1"/>
      <name val="Times New Roman"/>
      <family val="1"/>
    </font>
    <font>
      <b/>
      <sz val="12"/>
      <color theme="1"/>
      <name val="Times New Roman"/>
      <family val="1"/>
    </font>
    <font>
      <i/>
      <sz val="10"/>
      <color rgb="FF000000"/>
      <name val="Times New Roman"/>
      <family val="1"/>
    </font>
    <font>
      <sz val="12"/>
      <color theme="1"/>
      <name val="Times New Roman"/>
      <family val="1"/>
    </font>
    <font>
      <b/>
      <sz val="13"/>
      <name val="Times New Roman"/>
      <family val="1"/>
    </font>
    <font>
      <sz val="13"/>
      <name val="Times New Roman"/>
      <family val="1"/>
    </font>
    <font>
      <b/>
      <sz val="9"/>
      <color theme="1"/>
      <name val="Arial"/>
      <family val="2"/>
    </font>
    <font>
      <sz val="10"/>
      <color theme="1"/>
      <name val="Arial"/>
      <family val="2"/>
    </font>
    <font>
      <sz val="9"/>
      <color theme="1"/>
      <name val="Arial"/>
      <family val="2"/>
    </font>
    <font>
      <b/>
      <sz val="14"/>
      <color rgb="FF000000"/>
      <name val="Times New Roman"/>
      <family val="1"/>
    </font>
    <font>
      <b/>
      <sz val="8"/>
      <color theme="1"/>
      <name val="Times New Roman"/>
      <family val="1"/>
    </font>
    <font>
      <sz val="8"/>
      <color theme="1"/>
      <name val="Times New Roman"/>
      <family val="1"/>
    </font>
    <font>
      <b/>
      <sz val="11"/>
      <color rgb="FF000000"/>
      <name val="Times New Roman"/>
      <family val="1"/>
    </font>
    <font>
      <b/>
      <sz val="12"/>
      <color rgb="FF000000"/>
      <name val="Times New Roman"/>
      <family val="1"/>
    </font>
    <font>
      <sz val="11"/>
      <color theme="1"/>
      <name val="Times New Roman"/>
      <family val="1"/>
    </font>
    <font>
      <b/>
      <sz val="13"/>
      <color rgb="FF000000"/>
      <name val="Times New Roman"/>
      <family val="1"/>
    </font>
    <font>
      <i/>
      <sz val="11"/>
      <color rgb="FF000000"/>
      <name val="Times New Roman"/>
      <family val="1"/>
    </font>
    <font>
      <i/>
      <sz val="12"/>
      <color rgb="FF000000"/>
      <name val="Times New Roman"/>
      <family val="1"/>
    </font>
    <font>
      <sz val="12"/>
      <color rgb="FF000000"/>
      <name val="Times New Roman"/>
      <family val="1"/>
    </font>
    <font>
      <b/>
      <i/>
      <sz val="12"/>
      <color rgb="FF000000"/>
      <name val="Times New Roman"/>
      <family val="1"/>
    </font>
    <font>
      <b/>
      <sz val="10"/>
      <color theme="1"/>
      <name val="Arial"/>
      <family val="2"/>
    </font>
    <font>
      <b/>
      <sz val="9"/>
      <color theme="1"/>
      <name val="Times New Roman"/>
      <family val="1"/>
    </font>
    <font>
      <sz val="10"/>
      <color theme="1"/>
      <name val="Times New Roman"/>
      <family val="1"/>
    </font>
    <font>
      <sz val="9"/>
      <color theme="1"/>
      <name val="Times New Roman"/>
      <family val="1"/>
    </font>
    <font>
      <sz val="11"/>
      <name val="Times New Roman"/>
      <family val="1"/>
    </font>
    <font>
      <sz val="11"/>
      <color rgb="FF000000"/>
      <name val="Times New Roman"/>
      <family val="1"/>
    </font>
    <font>
      <b/>
      <sz val="11"/>
      <name val="Times New Roman"/>
      <family val="1"/>
    </font>
    <font>
      <i/>
      <sz val="14"/>
      <color rgb="FF000000"/>
      <name val="Times New Roman"/>
      <family val="1"/>
    </font>
  </fonts>
  <fills count="3">
    <fill>
      <patternFill patternType="none"/>
    </fill>
    <fill>
      <patternFill patternType="gray125"/>
    </fill>
    <fill>
      <patternFill patternType="solid">
        <fgColor rgb="FFFFFFFF"/>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right/>
      <top style="thin">
        <color rgb="FF979991"/>
      </top>
      <bottom/>
      <diagonal/>
    </border>
    <border>
      <left/>
      <right style="thin">
        <color rgb="FF979991"/>
      </right>
      <top style="thin">
        <color rgb="FF979991"/>
      </top>
      <bottom/>
      <diagonal/>
    </border>
    <border>
      <left style="thin">
        <color rgb="FF979991"/>
      </left>
      <right style="thin">
        <color rgb="FF979991"/>
      </right>
      <top/>
      <bottom style="thin">
        <color rgb="FF979991"/>
      </bottom>
      <diagonal/>
    </border>
    <border>
      <left style="thin">
        <color rgb="FF979991"/>
      </left>
      <right/>
      <top style="thin">
        <color rgb="FF979991"/>
      </top>
      <bottom style="thin">
        <color indexed="64"/>
      </bottom>
      <diagonal/>
    </border>
    <border>
      <left/>
      <right/>
      <top style="thin">
        <color indexed="64"/>
      </top>
      <bottom/>
      <diagonal/>
    </border>
    <border>
      <left style="thin">
        <color rgb="FF979991"/>
      </left>
      <right style="thin">
        <color rgb="FF979991"/>
      </right>
      <top style="thin">
        <color rgb="FF97999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style="hair">
        <color indexed="64"/>
      </top>
      <bottom style="thin">
        <color indexed="64"/>
      </bottom>
      <diagonal/>
    </border>
  </borders>
  <cellStyleXfs count="16">
    <xf numFmtId="0" fontId="0" fillId="0" borderId="0"/>
    <xf numFmtId="9" fontId="1" fillId="0" borderId="0" applyFont="0" applyFill="0" applyBorder="0" applyAlignment="0" applyProtection="0"/>
    <xf numFmtId="0" fontId="11" fillId="0" borderId="0"/>
    <xf numFmtId="0" fontId="20" fillId="0" borderId="0"/>
    <xf numFmtId="0" fontId="24" fillId="0" borderId="0"/>
    <xf numFmtId="0" fontId="24" fillId="0" borderId="0"/>
    <xf numFmtId="0" fontId="24" fillId="0" borderId="0"/>
    <xf numFmtId="0" fontId="2" fillId="0" borderId="0"/>
    <xf numFmtId="0" fontId="24" fillId="0" borderId="0"/>
    <xf numFmtId="0" fontId="24" fillId="0" borderId="0"/>
    <xf numFmtId="0" fontId="24" fillId="0" borderId="0"/>
    <xf numFmtId="0" fontId="24" fillId="0" borderId="0"/>
    <xf numFmtId="0" fontId="2" fillId="0" borderId="0"/>
    <xf numFmtId="0" fontId="25" fillId="0" borderId="0"/>
    <xf numFmtId="164" fontId="1" fillId="0" borderId="0" applyFont="0" applyFill="0" applyBorder="0" applyAlignment="0" applyProtection="0"/>
    <xf numFmtId="164" fontId="30" fillId="0" borderId="0" applyFont="0" applyFill="0" applyBorder="0" applyAlignment="0" applyProtection="0"/>
  </cellStyleXfs>
  <cellXfs count="245">
    <xf numFmtId="0" fontId="0" fillId="0" borderId="0" xfId="0"/>
    <xf numFmtId="0" fontId="3" fillId="0" borderId="0" xfId="0" applyFont="1" applyAlignment="1">
      <alignment horizontal="right" vertical="center"/>
    </xf>
    <xf numFmtId="0" fontId="6" fillId="0" borderId="0" xfId="0" applyFont="1" applyAlignment="1">
      <alignment vertical="center"/>
    </xf>
    <xf numFmtId="0" fontId="7" fillId="0" borderId="0" xfId="0" applyFont="1"/>
    <xf numFmtId="0" fontId="8" fillId="0" borderId="0" xfId="0" applyFont="1" applyAlignment="1">
      <alignment vertical="center"/>
    </xf>
    <xf numFmtId="0" fontId="9" fillId="0" borderId="0" xfId="0" applyFont="1" applyAlignment="1">
      <alignment horizontal="left"/>
    </xf>
    <xf numFmtId="0" fontId="10" fillId="0" borderId="0" xfId="0" applyFont="1"/>
    <xf numFmtId="0" fontId="12" fillId="0" borderId="0" xfId="2" applyFont="1" applyAlignment="1">
      <alignment horizontal="right"/>
    </xf>
    <xf numFmtId="0" fontId="12" fillId="0" borderId="0" xfId="2" applyFont="1" applyAlignment="1">
      <alignment horizontal="centerContinuous"/>
    </xf>
    <xf numFmtId="0" fontId="12" fillId="0" borderId="0" xfId="2" applyFont="1"/>
    <xf numFmtId="0" fontId="14" fillId="0" borderId="0" xfId="2" applyFont="1" applyAlignment="1">
      <alignment horizontal="left"/>
    </xf>
    <xf numFmtId="0" fontId="15" fillId="0" borderId="0" xfId="2" applyFont="1"/>
    <xf numFmtId="0" fontId="14" fillId="0" borderId="0" xfId="2" applyFont="1"/>
    <xf numFmtId="0" fontId="16" fillId="0" borderId="0" xfId="2" applyFont="1" applyAlignment="1">
      <alignment horizontal="right"/>
    </xf>
    <xf numFmtId="0" fontId="18" fillId="0" borderId="0" xfId="0" applyFont="1"/>
    <xf numFmtId="165" fontId="17" fillId="0" borderId="0" xfId="0" applyNumberFormat="1" applyFont="1" applyAlignment="1">
      <alignment vertical="center" wrapText="1"/>
    </xf>
    <xf numFmtId="165" fontId="19" fillId="0" borderId="0" xfId="0" applyNumberFormat="1" applyFont="1" applyAlignment="1">
      <alignment vertical="center" wrapText="1"/>
    </xf>
    <xf numFmtId="0" fontId="21" fillId="0" borderId="0" xfId="0" applyFont="1" applyAlignment="1">
      <alignment vertical="center"/>
    </xf>
    <xf numFmtId="0" fontId="22" fillId="0" borderId="0" xfId="0" applyFont="1"/>
    <xf numFmtId="0" fontId="14" fillId="0" borderId="0" xfId="0" applyFont="1"/>
    <xf numFmtId="0" fontId="3" fillId="0" borderId="0" xfId="0" applyFont="1" applyAlignment="1">
      <alignment vertical="center"/>
    </xf>
    <xf numFmtId="166" fontId="0" fillId="0" borderId="0" xfId="14" applyNumberFormat="1" applyFont="1"/>
    <xf numFmtId="4" fontId="0" fillId="0" borderId="0" xfId="0" applyNumberFormat="1"/>
    <xf numFmtId="3" fontId="0" fillId="0" borderId="0" xfId="0" applyNumberFormat="1"/>
    <xf numFmtId="166" fontId="27" fillId="0" borderId="0" xfId="14" applyNumberFormat="1" applyFont="1"/>
    <xf numFmtId="37" fontId="0" fillId="0" borderId="0" xfId="0" applyNumberFormat="1"/>
    <xf numFmtId="3" fontId="28" fillId="0" borderId="2" xfId="0" applyNumberFormat="1" applyFont="1" applyBorder="1" applyAlignment="1">
      <alignment vertical="center" wrapText="1"/>
    </xf>
    <xf numFmtId="3" fontId="28" fillId="0" borderId="3" xfId="0" applyNumberFormat="1" applyFont="1" applyBorder="1" applyAlignment="1">
      <alignment vertical="center" wrapText="1"/>
    </xf>
    <xf numFmtId="3" fontId="29" fillId="0" borderId="3" xfId="0" applyNumberFormat="1" applyFont="1" applyBorder="1" applyAlignment="1">
      <alignment vertical="center" wrapText="1"/>
    </xf>
    <xf numFmtId="3" fontId="29" fillId="0" borderId="4" xfId="0" applyNumberFormat="1" applyFont="1" applyBorder="1" applyAlignment="1">
      <alignment vertical="center" wrapText="1"/>
    </xf>
    <xf numFmtId="3" fontId="28" fillId="0" borderId="4" xfId="0" applyNumberFormat="1" applyFont="1" applyBorder="1" applyAlignment="1">
      <alignment vertical="center" wrapText="1"/>
    </xf>
    <xf numFmtId="0" fontId="31" fillId="0" borderId="0" xfId="0" applyFont="1"/>
    <xf numFmtId="0" fontId="32" fillId="0" borderId="0" xfId="0" applyFont="1"/>
    <xf numFmtId="3" fontId="33" fillId="0" borderId="3" xfId="0" applyNumberFormat="1" applyFont="1" applyBorder="1" applyAlignment="1">
      <alignment vertical="center" wrapText="1"/>
    </xf>
    <xf numFmtId="9" fontId="28" fillId="0" borderId="2" xfId="1" applyFont="1" applyBorder="1" applyAlignment="1">
      <alignment vertical="center" wrapText="1"/>
    </xf>
    <xf numFmtId="9" fontId="28" fillId="0" borderId="3" xfId="1" applyFont="1" applyBorder="1" applyAlignment="1">
      <alignment vertical="center" wrapText="1"/>
    </xf>
    <xf numFmtId="9" fontId="29" fillId="0" borderId="3" xfId="1" applyFont="1" applyBorder="1" applyAlignment="1">
      <alignment vertical="center" wrapText="1"/>
    </xf>
    <xf numFmtId="0" fontId="29" fillId="0" borderId="3" xfId="0" applyFont="1" applyBorder="1" applyAlignment="1">
      <alignment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170" fontId="37" fillId="0" borderId="1" xfId="0" applyNumberFormat="1" applyFont="1" applyBorder="1" applyAlignment="1">
      <alignment horizontal="right" vertical="center" wrapText="1"/>
    </xf>
    <xf numFmtId="0" fontId="37" fillId="0" borderId="1" xfId="0" applyFont="1" applyBorder="1" applyAlignment="1">
      <alignment horizontal="right" vertical="center" wrapText="1"/>
    </xf>
    <xf numFmtId="0" fontId="37"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applyFont="1" applyBorder="1" applyAlignment="1">
      <alignment horizontal="left" vertical="center" wrapText="1"/>
    </xf>
    <xf numFmtId="170" fontId="39" fillId="0" borderId="1" xfId="0" applyNumberFormat="1" applyFont="1" applyBorder="1" applyAlignment="1">
      <alignment horizontal="right" vertical="center" wrapText="1"/>
    </xf>
    <xf numFmtId="0" fontId="39" fillId="0" borderId="1" xfId="0" applyFont="1" applyBorder="1" applyAlignment="1">
      <alignment horizontal="right" vertical="center" wrapText="1"/>
    </xf>
    <xf numFmtId="0" fontId="37" fillId="0" borderId="1" xfId="0" applyFont="1" applyBorder="1" applyAlignment="1">
      <alignment horizontal="center" vertical="center"/>
    </xf>
    <xf numFmtId="0" fontId="26" fillId="2" borderId="0" xfId="0" applyFont="1" applyFill="1" applyAlignment="1">
      <alignment horizontal="center" vertical="center" wrapText="1"/>
    </xf>
    <xf numFmtId="0" fontId="26" fillId="2" borderId="0" xfId="0" applyFont="1" applyFill="1" applyAlignment="1">
      <alignment horizontal="left" vertical="center" wrapText="1"/>
    </xf>
    <xf numFmtId="37" fontId="26" fillId="2" borderId="0" xfId="0" applyNumberFormat="1" applyFont="1" applyFill="1" applyAlignment="1">
      <alignment horizontal="right" vertical="center" wrapText="1"/>
    </xf>
    <xf numFmtId="167" fontId="26" fillId="2" borderId="0" xfId="0" applyNumberFormat="1" applyFont="1" applyFill="1" applyAlignment="1">
      <alignment horizontal="right" vertical="center" wrapText="1"/>
    </xf>
    <xf numFmtId="0" fontId="9" fillId="0" borderId="0" xfId="0" applyFont="1"/>
    <xf numFmtId="0" fontId="10" fillId="0" borderId="0" xfId="3" applyFont="1"/>
    <xf numFmtId="0" fontId="23" fillId="0" borderId="0" xfId="2" applyFont="1" applyAlignment="1">
      <alignment vertical="center"/>
    </xf>
    <xf numFmtId="3" fontId="15" fillId="0" borderId="0" xfId="2" applyNumberFormat="1" applyFont="1"/>
    <xf numFmtId="170" fontId="21" fillId="0" borderId="0" xfId="0" applyNumberFormat="1" applyFont="1" applyAlignment="1">
      <alignment vertical="center"/>
    </xf>
    <xf numFmtId="170" fontId="38" fillId="0" borderId="1" xfId="0" applyNumberFormat="1" applyFont="1" applyBorder="1" applyAlignment="1">
      <alignment horizontal="center" vertical="center" wrapText="1"/>
    </xf>
    <xf numFmtId="0" fontId="29" fillId="0" borderId="3" xfId="0" quotePrefix="1" applyFont="1" applyBorder="1" applyAlignment="1">
      <alignment vertical="center" wrapText="1"/>
    </xf>
    <xf numFmtId="0" fontId="34" fillId="0" borderId="0" xfId="0" applyFont="1"/>
    <xf numFmtId="0" fontId="28" fillId="0" borderId="0" xfId="0" applyFont="1" applyAlignment="1">
      <alignment horizontal="right" vertical="center"/>
    </xf>
    <xf numFmtId="0" fontId="33" fillId="0" borderId="0" xfId="0" applyFont="1" applyAlignment="1">
      <alignment horizontal="right" vertical="center"/>
    </xf>
    <xf numFmtId="0" fontId="41" fillId="2" borderId="16"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7" xfId="0" applyFont="1" applyFill="1" applyBorder="1" applyAlignment="1">
      <alignment horizontal="left" vertical="center" wrapText="1"/>
    </xf>
    <xf numFmtId="37" fontId="41" fillId="2" borderId="17" xfId="0" applyNumberFormat="1" applyFont="1" applyFill="1" applyBorder="1" applyAlignment="1">
      <alignment horizontal="right" vertical="center" wrapText="1"/>
    </xf>
    <xf numFmtId="167" fontId="41" fillId="2" borderId="18" xfId="0" applyNumberFormat="1" applyFont="1" applyFill="1" applyBorder="1" applyAlignment="1">
      <alignment horizontal="right" vertical="center" wrapText="1"/>
    </xf>
    <xf numFmtId="0" fontId="42" fillId="2" borderId="17" xfId="0" applyFont="1" applyFill="1" applyBorder="1" applyAlignment="1">
      <alignment horizontal="center" vertical="center" wrapText="1"/>
    </xf>
    <xf numFmtId="0" fontId="42" fillId="2" borderId="17" xfId="0" applyFont="1" applyFill="1" applyBorder="1" applyAlignment="1">
      <alignment horizontal="left" vertical="center" wrapText="1"/>
    </xf>
    <xf numFmtId="37" fontId="42" fillId="2" borderId="17" xfId="0" applyNumberFormat="1" applyFont="1" applyFill="1" applyBorder="1" applyAlignment="1">
      <alignment horizontal="right" vertical="center" wrapText="1"/>
    </xf>
    <xf numFmtId="167" fontId="42" fillId="2" borderId="18" xfId="0" applyNumberFormat="1" applyFont="1" applyFill="1" applyBorder="1" applyAlignment="1">
      <alignment horizontal="right" vertical="center" wrapText="1"/>
    </xf>
    <xf numFmtId="0" fontId="42" fillId="2" borderId="17" xfId="0" applyFont="1" applyFill="1" applyBorder="1" applyAlignment="1">
      <alignment horizontal="right" vertical="center" wrapText="1"/>
    </xf>
    <xf numFmtId="0" fontId="41" fillId="2" borderId="17" xfId="0" applyFont="1" applyFill="1" applyBorder="1" applyAlignment="1">
      <alignment horizontal="right" vertical="center" wrapText="1"/>
    </xf>
    <xf numFmtId="0" fontId="41" fillId="2" borderId="15" xfId="0" applyFont="1" applyFill="1" applyBorder="1" applyAlignment="1">
      <alignment horizontal="left" vertical="center" wrapText="1"/>
    </xf>
    <xf numFmtId="0" fontId="41" fillId="2" borderId="15" xfId="0" applyFont="1" applyFill="1" applyBorder="1" applyAlignment="1">
      <alignment horizontal="right" vertical="center" wrapText="1"/>
    </xf>
    <xf numFmtId="37" fontId="42" fillId="2" borderId="15" xfId="0" applyNumberFormat="1" applyFont="1" applyFill="1" applyBorder="1" applyAlignment="1">
      <alignment horizontal="right" vertical="center" wrapText="1"/>
    </xf>
    <xf numFmtId="167" fontId="42" fillId="2" borderId="16" xfId="0" applyNumberFormat="1" applyFont="1" applyFill="1" applyBorder="1" applyAlignment="1">
      <alignment horizontal="right" vertical="center"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left" vertical="center" wrapText="1"/>
    </xf>
    <xf numFmtId="0" fontId="41" fillId="2" borderId="1" xfId="0" applyFont="1" applyFill="1" applyBorder="1" applyAlignment="1">
      <alignment horizontal="right" vertical="center" wrapText="1"/>
    </xf>
    <xf numFmtId="0" fontId="42" fillId="2" borderId="1" xfId="0" applyFont="1" applyFill="1" applyBorder="1" applyAlignment="1">
      <alignment horizontal="right" vertical="center" wrapText="1"/>
    </xf>
    <xf numFmtId="167" fontId="41" fillId="2" borderId="1" xfId="0" applyNumberFormat="1" applyFont="1" applyFill="1" applyBorder="1" applyAlignment="1">
      <alignment horizontal="right" vertical="center" wrapText="1"/>
    </xf>
    <xf numFmtId="0" fontId="34" fillId="2" borderId="17" xfId="0" applyFont="1" applyFill="1" applyBorder="1" applyAlignment="1">
      <alignment horizontal="center" vertical="center" wrapText="1"/>
    </xf>
    <xf numFmtId="167" fontId="42" fillId="2" borderId="17" xfId="0" applyNumberFormat="1" applyFont="1" applyFill="1" applyBorder="1" applyAlignment="1">
      <alignment horizontal="right" vertical="center" wrapText="1"/>
    </xf>
    <xf numFmtId="0" fontId="43"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vertical="center" wrapText="1"/>
    </xf>
    <xf numFmtId="0" fontId="28" fillId="0" borderId="3" xfId="0" applyFont="1" applyBorder="1" applyAlignment="1">
      <alignment horizontal="center" vertical="center" wrapText="1"/>
    </xf>
    <xf numFmtId="0" fontId="28" fillId="0" borderId="3" xfId="0" applyFont="1" applyBorder="1" applyAlignment="1">
      <alignment vertical="center" wrapText="1"/>
    </xf>
    <xf numFmtId="0" fontId="29" fillId="0" borderId="3" xfId="0" applyFont="1" applyBorder="1" applyAlignment="1">
      <alignment horizontal="center" vertical="center" wrapText="1"/>
    </xf>
    <xf numFmtId="0" fontId="33" fillId="0" borderId="3" xfId="0" applyFont="1" applyBorder="1" applyAlignment="1">
      <alignment vertical="center" wrapText="1"/>
    </xf>
    <xf numFmtId="0" fontId="29" fillId="0" borderId="3" xfId="0" quotePrefix="1" applyFont="1" applyBorder="1" applyAlignment="1">
      <alignment horizontal="center" vertical="center" wrapText="1"/>
    </xf>
    <xf numFmtId="0" fontId="28" fillId="0" borderId="4" xfId="0" applyFont="1" applyBorder="1" applyAlignment="1">
      <alignment horizontal="center" vertical="center" wrapText="1"/>
    </xf>
    <xf numFmtId="0" fontId="28" fillId="0" borderId="4" xfId="0" applyFont="1" applyBorder="1" applyAlignment="1">
      <alignment vertical="center" wrapText="1"/>
    </xf>
    <xf numFmtId="0" fontId="45" fillId="0" borderId="0" xfId="0" applyFont="1"/>
    <xf numFmtId="0" fontId="43" fillId="0" borderId="0" xfId="0" applyFont="1" applyAlignment="1">
      <alignment horizontal="right" vertical="center"/>
    </xf>
    <xf numFmtId="0" fontId="47" fillId="0" borderId="0" xfId="0" applyFont="1" applyAlignment="1">
      <alignment horizontal="right" vertical="center"/>
    </xf>
    <xf numFmtId="0" fontId="32" fillId="2" borderId="17" xfId="0" applyFont="1" applyFill="1" applyBorder="1" applyAlignment="1">
      <alignment horizontal="center" vertical="center" wrapText="1"/>
    </xf>
    <xf numFmtId="166" fontId="42" fillId="2" borderId="17" xfId="14" applyNumberFormat="1" applyFont="1" applyFill="1" applyBorder="1" applyAlignment="1">
      <alignment horizontal="right" vertical="center" wrapText="1"/>
    </xf>
    <xf numFmtId="0" fontId="41" fillId="2" borderId="22" xfId="0" applyFont="1" applyFill="1" applyBorder="1" applyAlignment="1">
      <alignment horizontal="center" vertical="center" wrapText="1"/>
    </xf>
    <xf numFmtId="0" fontId="41" fillId="2" borderId="22" xfId="0" applyFont="1" applyFill="1" applyBorder="1" applyAlignment="1">
      <alignment horizontal="left" vertical="center" wrapText="1"/>
    </xf>
    <xf numFmtId="37" fontId="41" fillId="2" borderId="22" xfId="0" applyNumberFormat="1" applyFont="1" applyFill="1" applyBorder="1" applyAlignment="1">
      <alignment horizontal="right" vertical="center" wrapText="1"/>
    </xf>
    <xf numFmtId="167" fontId="41" fillId="2" borderId="24" xfId="0" applyNumberFormat="1" applyFont="1" applyFill="1" applyBorder="1" applyAlignment="1">
      <alignment horizontal="right" vertical="center" wrapText="1"/>
    </xf>
    <xf numFmtId="37" fontId="41" fillId="2" borderId="1" xfId="0" applyNumberFormat="1" applyFont="1" applyFill="1" applyBorder="1" applyAlignment="1">
      <alignment horizontal="right" vertical="center" wrapText="1"/>
    </xf>
    <xf numFmtId="0" fontId="28" fillId="0" borderId="1" xfId="0" applyFont="1" applyBorder="1" applyAlignment="1">
      <alignment horizontal="center" vertical="center" wrapText="1"/>
    </xf>
    <xf numFmtId="0" fontId="48" fillId="0" borderId="0" xfId="0" applyFont="1" applyAlignment="1">
      <alignment horizontal="right" vertical="center"/>
    </xf>
    <xf numFmtId="0" fontId="44" fillId="0" borderId="1"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5" xfId="0" applyFont="1" applyBorder="1" applyAlignment="1">
      <alignment vertical="center" wrapText="1"/>
    </xf>
    <xf numFmtId="3" fontId="44" fillId="0" borderId="5" xfId="0" applyNumberFormat="1" applyFont="1" applyBorder="1" applyAlignment="1">
      <alignment horizontal="right" vertical="center" wrapText="1"/>
    </xf>
    <xf numFmtId="0" fontId="44" fillId="0" borderId="3" xfId="0" applyFont="1" applyBorder="1" applyAlignment="1">
      <alignment horizontal="center" vertical="center" wrapText="1"/>
    </xf>
    <xf numFmtId="0" fontId="44" fillId="0" borderId="3" xfId="0" applyFont="1" applyBorder="1" applyAlignment="1">
      <alignment vertical="center" wrapText="1"/>
    </xf>
    <xf numFmtId="3" fontId="44" fillId="0" borderId="3" xfId="0" applyNumberFormat="1" applyFont="1" applyBorder="1" applyAlignment="1">
      <alignment horizontal="right" vertical="center" wrapText="1"/>
    </xf>
    <xf numFmtId="0" fontId="49" fillId="0" borderId="3" xfId="0" applyFont="1" applyBorder="1" applyAlignment="1">
      <alignment horizontal="center" vertical="center" wrapText="1"/>
    </xf>
    <xf numFmtId="0" fontId="49" fillId="0" borderId="3" xfId="0" applyFont="1" applyBorder="1" applyAlignment="1">
      <alignment vertical="center" wrapText="1"/>
    </xf>
    <xf numFmtId="3" fontId="49" fillId="0" borderId="5" xfId="0" applyNumberFormat="1" applyFont="1" applyBorder="1" applyAlignment="1">
      <alignment horizontal="right" vertical="center" wrapText="1"/>
    </xf>
    <xf numFmtId="3" fontId="49" fillId="0" borderId="3" xfId="0" applyNumberFormat="1" applyFont="1" applyBorder="1" applyAlignment="1">
      <alignment horizontal="right" vertical="center" wrapText="1"/>
    </xf>
    <xf numFmtId="0" fontId="48" fillId="0" borderId="3" xfId="0" applyFont="1" applyBorder="1" applyAlignment="1">
      <alignment vertical="center" wrapText="1"/>
    </xf>
    <xf numFmtId="3" fontId="48" fillId="0" borderId="5" xfId="0" applyNumberFormat="1" applyFont="1" applyBorder="1" applyAlignment="1">
      <alignment horizontal="right" vertical="center" wrapText="1"/>
    </xf>
    <xf numFmtId="3" fontId="48" fillId="0" borderId="3" xfId="0" applyNumberFormat="1" applyFont="1" applyBorder="1" applyAlignment="1">
      <alignment horizontal="right" vertical="center" wrapText="1"/>
    </xf>
    <xf numFmtId="0" fontId="49" fillId="0" borderId="3" xfId="0" quotePrefix="1" applyFont="1" applyBorder="1" applyAlignment="1">
      <alignment vertical="center" wrapText="1"/>
    </xf>
    <xf numFmtId="0" fontId="44" fillId="0" borderId="4" xfId="0" applyFont="1" applyBorder="1" applyAlignment="1">
      <alignment horizontal="center" vertical="center" wrapText="1"/>
    </xf>
    <xf numFmtId="0" fontId="44" fillId="0" borderId="4" xfId="0" applyFont="1" applyBorder="1" applyAlignment="1">
      <alignment vertical="center" wrapText="1"/>
    </xf>
    <xf numFmtId="9" fontId="44" fillId="0" borderId="5" xfId="1" applyFont="1" applyBorder="1" applyAlignment="1">
      <alignment horizontal="right" vertical="center" wrapText="1"/>
    </xf>
    <xf numFmtId="10" fontId="44" fillId="0" borderId="5" xfId="0" applyNumberFormat="1" applyFont="1" applyBorder="1" applyAlignment="1">
      <alignment horizontal="right" vertical="center" wrapText="1"/>
    </xf>
    <xf numFmtId="10" fontId="48" fillId="0" borderId="5" xfId="0" applyNumberFormat="1" applyFont="1" applyBorder="1" applyAlignment="1">
      <alignment horizontal="right" vertical="center" wrapText="1"/>
    </xf>
    <xf numFmtId="10" fontId="49" fillId="0" borderId="5" xfId="0" applyNumberFormat="1" applyFont="1" applyBorder="1" applyAlignment="1">
      <alignment horizontal="right" vertical="center" wrapText="1"/>
    </xf>
    <xf numFmtId="3" fontId="50" fillId="0" borderId="5" xfId="0" applyNumberFormat="1" applyFont="1" applyBorder="1" applyAlignment="1">
      <alignment horizontal="right" vertical="center" wrapText="1"/>
    </xf>
    <xf numFmtId="3" fontId="44" fillId="0" borderId="4" xfId="0" applyNumberFormat="1" applyFont="1" applyBorder="1" applyAlignment="1">
      <alignment horizontal="right" vertical="center" wrapText="1"/>
    </xf>
    <xf numFmtId="3" fontId="49" fillId="0" borderId="4" xfId="0" applyNumberFormat="1" applyFont="1" applyBorder="1" applyAlignment="1">
      <alignment horizontal="right" vertical="center" wrapText="1"/>
    </xf>
    <xf numFmtId="10" fontId="44" fillId="0" borderId="4" xfId="0" applyNumberFormat="1" applyFont="1" applyBorder="1" applyAlignment="1">
      <alignment horizontal="right" vertical="center" wrapText="1"/>
    </xf>
    <xf numFmtId="166" fontId="51" fillId="0" borderId="1" xfId="14" applyNumberFormat="1" applyFont="1" applyBorder="1" applyAlignment="1">
      <alignment horizontal="center" vertical="center" wrapText="1"/>
    </xf>
    <xf numFmtId="170" fontId="37" fillId="0" borderId="1" xfId="0" applyNumberFormat="1" applyFont="1" applyBorder="1" applyAlignment="1">
      <alignment horizontal="right" vertical="center"/>
    </xf>
    <xf numFmtId="0" fontId="52"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4" fillId="0" borderId="1" xfId="0" applyFont="1" applyBorder="1" applyAlignment="1">
      <alignment horizontal="center" vertical="center"/>
    </xf>
    <xf numFmtId="170" fontId="54" fillId="0" borderId="1" xfId="0" applyNumberFormat="1" applyFont="1" applyBorder="1" applyAlignment="1">
      <alignment horizontal="right" vertical="center" wrapText="1"/>
    </xf>
    <xf numFmtId="4" fontId="34" fillId="0" borderId="0" xfId="0" applyNumberFormat="1" applyFont="1"/>
    <xf numFmtId="170" fontId="52" fillId="0" borderId="1" xfId="0" applyNumberFormat="1" applyFont="1" applyBorder="1" applyAlignment="1">
      <alignment horizontal="right" vertical="center" wrapText="1"/>
    </xf>
    <xf numFmtId="0" fontId="54" fillId="0" borderId="1" xfId="0" applyFont="1" applyBorder="1" applyAlignment="1">
      <alignment horizontal="center" vertical="center" wrapText="1"/>
    </xf>
    <xf numFmtId="0" fontId="54" fillId="0" borderId="1" xfId="0" applyFont="1" applyBorder="1" applyAlignment="1">
      <alignment horizontal="left" vertical="center" wrapText="1"/>
    </xf>
    <xf numFmtId="10" fontId="52" fillId="0" borderId="1" xfId="1" applyNumberFormat="1" applyFont="1" applyBorder="1" applyAlignment="1">
      <alignment horizontal="right" vertical="center" wrapText="1"/>
    </xf>
    <xf numFmtId="168" fontId="52" fillId="0" borderId="1" xfId="1" applyNumberFormat="1" applyFont="1" applyBorder="1" applyAlignment="1">
      <alignment horizontal="right" vertical="center" wrapText="1"/>
    </xf>
    <xf numFmtId="168" fontId="54" fillId="0" borderId="1" xfId="1" applyNumberFormat="1" applyFont="1" applyBorder="1" applyAlignment="1">
      <alignment horizontal="right" vertical="center" wrapText="1"/>
    </xf>
    <xf numFmtId="0" fontId="29" fillId="0" borderId="1" xfId="0" applyFont="1" applyBorder="1" applyAlignment="1">
      <alignment vertical="center" wrapText="1"/>
    </xf>
    <xf numFmtId="0" fontId="28" fillId="0" borderId="1" xfId="0" applyFont="1" applyBorder="1" applyAlignment="1">
      <alignment vertical="center" wrapText="1"/>
    </xf>
    <xf numFmtId="4" fontId="28" fillId="0" borderId="1" xfId="0" applyNumberFormat="1" applyFont="1" applyBorder="1" applyAlignment="1">
      <alignment vertical="center" wrapText="1"/>
    </xf>
    <xf numFmtId="10" fontId="28" fillId="0" borderId="1" xfId="0" applyNumberFormat="1" applyFont="1" applyBorder="1" applyAlignment="1">
      <alignment vertical="center" wrapText="1"/>
    </xf>
    <xf numFmtId="0" fontId="29" fillId="0" borderId="1" xfId="0" applyFont="1" applyBorder="1" applyAlignment="1">
      <alignment horizontal="center" vertical="center" wrapText="1"/>
    </xf>
    <xf numFmtId="4" fontId="29" fillId="0" borderId="1" xfId="0" applyNumberFormat="1" applyFont="1" applyBorder="1" applyAlignment="1">
      <alignment vertical="center" wrapText="1"/>
    </xf>
    <xf numFmtId="164" fontId="29" fillId="0" borderId="1" xfId="14" applyFont="1" applyBorder="1" applyAlignment="1">
      <alignment vertical="center" wrapText="1"/>
    </xf>
    <xf numFmtId="10" fontId="29" fillId="0" borderId="1" xfId="0" applyNumberFormat="1" applyFont="1" applyBorder="1" applyAlignment="1">
      <alignment vertical="center" wrapText="1"/>
    </xf>
    <xf numFmtId="4" fontId="29" fillId="0" borderId="1" xfId="14" applyNumberFormat="1" applyFont="1" applyBorder="1" applyAlignment="1">
      <alignment vertical="center" wrapText="1"/>
    </xf>
    <xf numFmtId="0" fontId="55" fillId="0" borderId="10" xfId="2" applyFont="1" applyBorder="1" applyAlignment="1">
      <alignment horizontal="center" vertical="center"/>
    </xf>
    <xf numFmtId="0" fontId="55" fillId="0" borderId="6" xfId="2" applyFont="1" applyBorder="1" applyAlignment="1">
      <alignment horizontal="center" vertical="center" wrapText="1"/>
    </xf>
    <xf numFmtId="0" fontId="55" fillId="0" borderId="11" xfId="2" applyFont="1" applyBorder="1" applyAlignment="1">
      <alignment horizontal="center" vertical="center" wrapText="1"/>
    </xf>
    <xf numFmtId="0" fontId="55" fillId="0" borderId="1" xfId="2" applyFont="1" applyBorder="1" applyAlignment="1">
      <alignment horizontal="center" vertical="center"/>
    </xf>
    <xf numFmtId="0" fontId="55" fillId="0" borderId="1" xfId="2" quotePrefix="1" applyFont="1" applyBorder="1" applyAlignment="1">
      <alignment horizontal="center" vertical="center"/>
    </xf>
    <xf numFmtId="0" fontId="57" fillId="0" borderId="2" xfId="2" applyFont="1" applyBorder="1" applyAlignment="1">
      <alignment horizontal="center" vertical="center"/>
    </xf>
    <xf numFmtId="0" fontId="57" fillId="0" borderId="12" xfId="2" applyFont="1" applyBorder="1" applyAlignment="1">
      <alignment vertical="center"/>
    </xf>
    <xf numFmtId="3" fontId="57" fillId="0" borderId="12" xfId="2" applyNumberFormat="1" applyFont="1" applyBorder="1" applyAlignment="1">
      <alignment vertical="center"/>
    </xf>
    <xf numFmtId="3" fontId="55" fillId="0" borderId="2" xfId="2" applyNumberFormat="1" applyFont="1" applyBorder="1" applyAlignment="1">
      <alignment vertical="center"/>
    </xf>
    <xf numFmtId="0" fontId="55" fillId="0" borderId="3" xfId="2" applyFont="1" applyBorder="1" applyAlignment="1">
      <alignment horizontal="center" vertical="center"/>
    </xf>
    <xf numFmtId="0" fontId="56" fillId="0" borderId="25" xfId="0" applyFont="1" applyBorder="1" applyAlignment="1">
      <alignment vertical="top" wrapText="1" readingOrder="1"/>
    </xf>
    <xf numFmtId="3" fontId="55" fillId="0" borderId="3" xfId="2" applyNumberFormat="1" applyFont="1" applyBorder="1" applyAlignment="1">
      <alignment vertical="center"/>
    </xf>
    <xf numFmtId="3" fontId="55" fillId="0" borderId="13" xfId="2" applyNumberFormat="1" applyFont="1" applyBorder="1" applyAlignment="1">
      <alignment horizontal="right" vertical="center"/>
    </xf>
    <xf numFmtId="171" fontId="56" fillId="0" borderId="25" xfId="0" applyNumberFormat="1" applyFont="1" applyBorder="1" applyAlignment="1">
      <alignment horizontal="right" vertical="center" wrapText="1" readingOrder="1"/>
    </xf>
    <xf numFmtId="3" fontId="55" fillId="0" borderId="3" xfId="2" applyNumberFormat="1" applyFont="1" applyBorder="1" applyAlignment="1">
      <alignment horizontal="right" vertical="center"/>
    </xf>
    <xf numFmtId="9" fontId="29" fillId="0" borderId="4" xfId="1" applyFont="1" applyBorder="1" applyAlignment="1">
      <alignment vertical="center" wrapText="1"/>
    </xf>
    <xf numFmtId="10" fontId="49" fillId="0" borderId="4" xfId="0" applyNumberFormat="1" applyFont="1" applyBorder="1" applyAlignment="1">
      <alignment horizontal="right" vertical="center" wrapText="1"/>
    </xf>
    <xf numFmtId="0" fontId="55" fillId="0" borderId="4" xfId="2" applyFont="1" applyBorder="1" applyAlignment="1">
      <alignment horizontal="center" vertical="center"/>
    </xf>
    <xf numFmtId="0" fontId="56" fillId="0" borderId="26" xfId="0" applyFont="1" applyBorder="1" applyAlignment="1">
      <alignment vertical="top" wrapText="1" readingOrder="1"/>
    </xf>
    <xf numFmtId="3" fontId="55" fillId="0" borderId="27" xfId="2" applyNumberFormat="1" applyFont="1" applyBorder="1" applyAlignment="1">
      <alignment horizontal="right" vertical="center"/>
    </xf>
    <xf numFmtId="171" fontId="56" fillId="0" borderId="26" xfId="0" applyNumberFormat="1" applyFont="1" applyBorder="1" applyAlignment="1">
      <alignment horizontal="right" vertical="center" wrapText="1" readingOrder="1"/>
    </xf>
    <xf numFmtId="3" fontId="55" fillId="0" borderId="4" xfId="2" applyNumberFormat="1" applyFont="1" applyBorder="1" applyAlignment="1">
      <alignment horizontal="right" vertical="center"/>
    </xf>
    <xf numFmtId="3" fontId="55" fillId="0" borderId="4" xfId="2" applyNumberFormat="1" applyFont="1" applyBorder="1" applyAlignment="1">
      <alignment vertical="center"/>
    </xf>
    <xf numFmtId="0" fontId="31" fillId="0" borderId="0" xfId="0" applyFont="1" applyAlignment="1">
      <alignment horizontal="center"/>
    </xf>
    <xf numFmtId="0" fontId="32" fillId="0" borderId="0" xfId="0" applyFont="1" applyAlignment="1">
      <alignment horizontal="center"/>
    </xf>
    <xf numFmtId="0" fontId="0" fillId="0" borderId="0" xfId="0" applyAlignment="1">
      <alignment horizontal="center"/>
    </xf>
    <xf numFmtId="0" fontId="44" fillId="0" borderId="0" xfId="0" applyFont="1" applyAlignment="1">
      <alignment horizontal="center" vertical="center"/>
    </xf>
    <xf numFmtId="0" fontId="47" fillId="0" borderId="0" xfId="0" applyFont="1" applyAlignment="1">
      <alignment horizontal="center" vertical="center"/>
    </xf>
    <xf numFmtId="0" fontId="34" fillId="2" borderId="15" xfId="0" applyFont="1" applyFill="1" applyBorder="1" applyAlignment="1">
      <alignment horizontal="left" vertical="top" wrapText="1"/>
    </xf>
    <xf numFmtId="0" fontId="34" fillId="2" borderId="19" xfId="0" applyFont="1" applyFill="1" applyBorder="1" applyAlignment="1">
      <alignment horizontal="left" vertical="top" wrapText="1"/>
    </xf>
    <xf numFmtId="0" fontId="41" fillId="2" borderId="15"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40" fillId="0" borderId="0" xfId="0" applyFont="1" applyAlignment="1">
      <alignment horizontal="center" vertical="center"/>
    </xf>
    <xf numFmtId="0" fontId="41" fillId="2" borderId="16" xfId="0" applyFont="1" applyFill="1" applyBorder="1" applyAlignment="1">
      <alignment horizontal="center" vertical="center" wrapText="1"/>
    </xf>
    <xf numFmtId="0" fontId="41" fillId="2" borderId="21" xfId="0" applyFont="1" applyFill="1" applyBorder="1" applyAlignment="1">
      <alignment horizontal="center" vertical="center" wrapText="1"/>
    </xf>
    <xf numFmtId="0" fontId="48" fillId="0" borderId="0" xfId="0" applyFont="1" applyAlignment="1">
      <alignment horizontal="center" vertical="center"/>
    </xf>
    <xf numFmtId="0" fontId="6" fillId="0" borderId="23" xfId="0" applyFont="1" applyBorder="1" applyAlignment="1">
      <alignment vertical="center" wrapText="1"/>
    </xf>
    <xf numFmtId="0" fontId="46" fillId="0" borderId="0" xfId="0" applyFont="1" applyAlignment="1">
      <alignment horizontal="center" vertical="center" wrapText="1"/>
    </xf>
    <xf numFmtId="0" fontId="34" fillId="2" borderId="15"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5" fillId="0" borderId="0" xfId="0" applyFont="1" applyAlignment="1">
      <alignment horizontal="left" vertical="center" wrapText="1"/>
    </xf>
    <xf numFmtId="0" fontId="44" fillId="0" borderId="0" xfId="0" applyFont="1" applyAlignment="1">
      <alignment horizontal="center" vertical="center" wrapText="1"/>
    </xf>
    <xf numFmtId="0" fontId="44"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5" fillId="0" borderId="0" xfId="2" applyFont="1" applyAlignment="1">
      <alignment horizontal="center"/>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36" fillId="0" borderId="0" xfId="2" applyFont="1" applyAlignment="1">
      <alignment horizontal="center"/>
    </xf>
    <xf numFmtId="0" fontId="37" fillId="0" borderId="1" xfId="0" applyFont="1" applyBorder="1" applyAlignment="1">
      <alignment horizontal="center" vertical="center"/>
    </xf>
    <xf numFmtId="0" fontId="10" fillId="0" borderId="0" xfId="0" applyFont="1" applyAlignment="1">
      <alignment horizont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16" fillId="0" borderId="14" xfId="2" applyFont="1" applyBorder="1" applyAlignment="1">
      <alignment horizontal="center"/>
    </xf>
    <xf numFmtId="0" fontId="13" fillId="0" borderId="0" xfId="2" applyFont="1" applyAlignment="1">
      <alignment horizontal="center"/>
    </xf>
    <xf numFmtId="0" fontId="9" fillId="0" borderId="0" xfId="2" applyFont="1" applyAlignment="1">
      <alignment horizontal="center"/>
    </xf>
    <xf numFmtId="0" fontId="13" fillId="0" borderId="0" xfId="0" applyFont="1" applyAlignment="1">
      <alignment horizontal="center" vertical="center" wrapText="1"/>
    </xf>
    <xf numFmtId="0" fontId="52" fillId="0" borderId="1" xfId="0" applyFont="1" applyBorder="1" applyAlignment="1">
      <alignment horizontal="center" vertical="center"/>
    </xf>
    <xf numFmtId="0" fontId="53"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8" fillId="0" borderId="0" xfId="0" applyFont="1" applyAlignment="1">
      <alignment horizontal="center" vertical="center"/>
    </xf>
    <xf numFmtId="0" fontId="46" fillId="0" borderId="0" xfId="0" applyFont="1" applyAlignment="1">
      <alignment horizontal="center" vertical="center"/>
    </xf>
    <xf numFmtId="0" fontId="28" fillId="0" borderId="1" xfId="0" applyFont="1" applyBorder="1" applyAlignment="1">
      <alignment horizontal="center" vertical="center" wrapText="1"/>
    </xf>
    <xf numFmtId="0" fontId="13" fillId="0" borderId="0" xfId="3" applyFont="1" applyAlignment="1">
      <alignment horizontal="center" vertical="center" wrapText="1"/>
    </xf>
    <xf numFmtId="0" fontId="57" fillId="0" borderId="7" xfId="2" applyFont="1" applyBorder="1" applyAlignment="1">
      <alignment horizontal="center" vertical="center" wrapText="1"/>
    </xf>
    <xf numFmtId="0" fontId="57" fillId="0" borderId="6" xfId="2" applyFont="1" applyBorder="1" applyAlignment="1">
      <alignment horizontal="center" vertical="center" wrapText="1"/>
    </xf>
    <xf numFmtId="0" fontId="57" fillId="0" borderId="11" xfId="2" applyFont="1" applyBorder="1" applyAlignment="1">
      <alignment horizontal="center" vertical="center" wrapText="1"/>
    </xf>
    <xf numFmtId="0" fontId="57" fillId="0" borderId="7" xfId="2" applyFont="1" applyBorder="1" applyAlignment="1">
      <alignment horizontal="center" vertical="center"/>
    </xf>
    <xf numFmtId="0" fontId="57" fillId="0" borderId="6" xfId="2" applyFont="1" applyBorder="1" applyAlignment="1">
      <alignment horizontal="center" vertical="center"/>
    </xf>
    <xf numFmtId="0" fontId="57" fillId="0" borderId="11" xfId="2" applyFont="1" applyBorder="1" applyAlignment="1">
      <alignment horizontal="center" vertical="center"/>
    </xf>
    <xf numFmtId="0" fontId="57" fillId="0" borderId="8" xfId="2" applyFont="1" applyBorder="1" applyAlignment="1">
      <alignment horizontal="center" vertical="center"/>
    </xf>
    <xf numFmtId="0" fontId="55" fillId="0" borderId="9" xfId="2" applyFont="1" applyBorder="1" applyAlignment="1">
      <alignment horizontal="center" vertical="center"/>
    </xf>
    <xf numFmtId="0" fontId="55" fillId="0" borderId="10" xfId="2" applyFont="1" applyBorder="1" applyAlignment="1">
      <alignment horizontal="center" vertical="center"/>
    </xf>
    <xf numFmtId="0" fontId="57" fillId="0" borderId="9" xfId="2" applyFont="1" applyBorder="1" applyAlignment="1">
      <alignment horizontal="center" vertical="center"/>
    </xf>
    <xf numFmtId="0" fontId="57" fillId="0" borderId="10" xfId="2" applyFont="1" applyBorder="1" applyAlignment="1">
      <alignment horizontal="center" vertical="center"/>
    </xf>
    <xf numFmtId="0" fontId="57" fillId="0" borderId="8" xfId="2" applyFont="1" applyBorder="1" applyAlignment="1">
      <alignment horizontal="center" vertical="center" wrapText="1"/>
    </xf>
    <xf numFmtId="0" fontId="57" fillId="0" borderId="10" xfId="2" applyFont="1" applyBorder="1" applyAlignment="1">
      <alignment horizontal="center" vertical="center" wrapText="1"/>
    </xf>
    <xf numFmtId="0" fontId="55" fillId="0" borderId="7" xfId="2" applyFont="1" applyBorder="1" applyAlignment="1">
      <alignment horizontal="center" vertical="center" wrapText="1"/>
    </xf>
    <xf numFmtId="0" fontId="55" fillId="0" borderId="6" xfId="2" applyFont="1" applyBorder="1" applyAlignment="1">
      <alignment horizontal="center" vertical="center" wrapText="1"/>
    </xf>
    <xf numFmtId="0" fontId="55" fillId="0" borderId="11" xfId="2" applyFont="1" applyBorder="1" applyAlignment="1">
      <alignment horizontal="center" vertical="center" wrapText="1"/>
    </xf>
    <xf numFmtId="0" fontId="55" fillId="0" borderId="8" xfId="2" applyFont="1" applyBorder="1" applyAlignment="1">
      <alignment horizontal="center" vertical="center" wrapText="1"/>
    </xf>
    <xf numFmtId="0" fontId="55" fillId="0" borderId="9" xfId="2" applyFont="1" applyBorder="1" applyAlignment="1">
      <alignment horizontal="center" vertical="center" wrapText="1"/>
    </xf>
    <xf numFmtId="0" fontId="55" fillId="0" borderId="10" xfId="2" applyFont="1" applyBorder="1" applyAlignment="1">
      <alignment horizontal="center" vertical="center" wrapText="1"/>
    </xf>
    <xf numFmtId="0" fontId="55" fillId="0" borderId="9" xfId="0" applyFont="1" applyBorder="1" applyAlignment="1">
      <alignment vertical="center"/>
    </xf>
    <xf numFmtId="0" fontId="55" fillId="0" borderId="10" xfId="0" applyFont="1" applyBorder="1" applyAlignment="1">
      <alignment vertical="center"/>
    </xf>
    <xf numFmtId="0" fontId="16" fillId="0" borderId="0" xfId="2" applyFont="1" applyAlignment="1">
      <alignment horizontal="center"/>
    </xf>
    <xf numFmtId="0" fontId="10" fillId="0" borderId="0" xfId="2" applyFont="1" applyAlignment="1">
      <alignment horizontal="center"/>
    </xf>
    <xf numFmtId="0" fontId="12" fillId="0" borderId="0" xfId="2" applyFont="1" applyAlignment="1">
      <alignment horizontal="center"/>
    </xf>
  </cellXfs>
  <cellStyles count="16">
    <cellStyle name="Comma" xfId="14" builtinId="3"/>
    <cellStyle name="Comma 2" xfId="15" xr:uid="{00000000-0005-0000-0000-000001000000}"/>
    <cellStyle name="Normal" xfId="0" builtinId="0"/>
    <cellStyle name="Normal 10" xfId="5" xr:uid="{00000000-0005-0000-0000-000003000000}"/>
    <cellStyle name="Normal 11" xfId="6" xr:uid="{00000000-0005-0000-0000-000004000000}"/>
    <cellStyle name="Normal 13" xfId="7" xr:uid="{00000000-0005-0000-0000-000005000000}"/>
    <cellStyle name="Normal 15" xfId="8" xr:uid="{00000000-0005-0000-0000-000006000000}"/>
    <cellStyle name="Normal 2" xfId="2" xr:uid="{00000000-0005-0000-0000-000007000000}"/>
    <cellStyle name="Normal 2 2" xfId="13" xr:uid="{00000000-0005-0000-0000-000008000000}"/>
    <cellStyle name="Normal 20" xfId="9" xr:uid="{00000000-0005-0000-0000-000009000000}"/>
    <cellStyle name="Normal 23" xfId="10" xr:uid="{00000000-0005-0000-0000-00000A000000}"/>
    <cellStyle name="Normal 25" xfId="11" xr:uid="{00000000-0005-0000-0000-00000B000000}"/>
    <cellStyle name="Normal 28" xfId="12" xr:uid="{00000000-0005-0000-0000-00000C000000}"/>
    <cellStyle name="Normal 8" xfId="3" xr:uid="{00000000-0005-0000-0000-00000D000000}"/>
    <cellStyle name="Normal 9" xfId="4" xr:uid="{00000000-0005-0000-0000-00000E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7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5"/>
  <sheetViews>
    <sheetView workbookViewId="0">
      <pane xSplit="2" ySplit="11" topLeftCell="R13" activePane="bottomRight" state="frozen"/>
      <selection pane="topRight" activeCell="C1" sqref="C1"/>
      <selection pane="bottomLeft" activeCell="A12" sqref="A12"/>
      <selection pane="bottomRight" activeCell="R1" sqref="R1:W1048576"/>
    </sheetView>
  </sheetViews>
  <sheetFormatPr defaultColWidth="8.75" defaultRowHeight="15.75" x14ac:dyDescent="0.25"/>
  <cols>
    <col min="1" max="1" width="4.875" style="9" customWidth="1"/>
    <col min="2" max="2" width="21" style="9" customWidth="1"/>
    <col min="3" max="3" width="14.625" style="9" customWidth="1"/>
    <col min="4" max="4" width="14.25" style="9" customWidth="1"/>
    <col min="5" max="5" width="13.5" style="9" customWidth="1"/>
    <col min="6" max="6" width="4.625" style="9" customWidth="1"/>
    <col min="7" max="7" width="14.875" style="9" customWidth="1"/>
    <col min="8" max="8" width="13.25" style="9" customWidth="1"/>
    <col min="9" max="9" width="13.375" style="9" customWidth="1"/>
    <col min="10" max="10" width="15.125" style="9" customWidth="1"/>
    <col min="11" max="11" width="13.75" style="9" customWidth="1"/>
    <col min="12" max="12" width="13.875" style="9" customWidth="1"/>
    <col min="13" max="13" width="7.125" style="9" customWidth="1"/>
    <col min="14" max="14" width="12.25" style="9" customWidth="1"/>
    <col min="15" max="15" width="13.125" style="9" customWidth="1"/>
    <col min="16" max="16" width="7.625" style="9" customWidth="1"/>
    <col min="17" max="17" width="5.5" style="9" customWidth="1"/>
    <col min="18" max="246" width="8.75" style="9"/>
    <col min="247" max="247" width="4.875" style="9" customWidth="1"/>
    <col min="248" max="248" width="21" style="9" customWidth="1"/>
    <col min="249" max="249" width="7.625" style="9" customWidth="1"/>
    <col min="250" max="250" width="8" style="9" customWidth="1"/>
    <col min="251" max="251" width="8.5" style="9" customWidth="1"/>
    <col min="252" max="252" width="4.625" style="9" customWidth="1"/>
    <col min="253" max="253" width="7.625" style="9" customWidth="1"/>
    <col min="254" max="254" width="7.875" style="9" customWidth="1"/>
    <col min="255" max="255" width="8.5" style="9" customWidth="1"/>
    <col min="256" max="257" width="7.625" style="9" customWidth="1"/>
    <col min="258" max="258" width="7.75" style="9" customWidth="1"/>
    <col min="259" max="259" width="7.125" style="9" customWidth="1"/>
    <col min="260" max="260" width="7.25" style="9" customWidth="1"/>
    <col min="261" max="262" width="7.625" style="9" customWidth="1"/>
    <col min="263" max="263" width="5.5" style="9" customWidth="1"/>
    <col min="264" max="266" width="8.75" style="9"/>
    <col min="267" max="267" width="7.75" style="9" customWidth="1"/>
    <col min="268" max="502" width="8.75" style="9"/>
    <col min="503" max="503" width="4.875" style="9" customWidth="1"/>
    <col min="504" max="504" width="21" style="9" customWidth="1"/>
    <col min="505" max="505" width="7.625" style="9" customWidth="1"/>
    <col min="506" max="506" width="8" style="9" customWidth="1"/>
    <col min="507" max="507" width="8.5" style="9" customWidth="1"/>
    <col min="508" max="508" width="4.625" style="9" customWidth="1"/>
    <col min="509" max="509" width="7.625" style="9" customWidth="1"/>
    <col min="510" max="510" width="7.875" style="9" customWidth="1"/>
    <col min="511" max="511" width="8.5" style="9" customWidth="1"/>
    <col min="512" max="513" width="7.625" style="9" customWidth="1"/>
    <col min="514" max="514" width="7.75" style="9" customWidth="1"/>
    <col min="515" max="515" width="7.125" style="9" customWidth="1"/>
    <col min="516" max="516" width="7.25" style="9" customWidth="1"/>
    <col min="517" max="518" width="7.625" style="9" customWidth="1"/>
    <col min="519" max="519" width="5.5" style="9" customWidth="1"/>
    <col min="520" max="522" width="8.75" style="9"/>
    <col min="523" max="523" width="7.75" style="9" customWidth="1"/>
    <col min="524" max="758" width="8.75" style="9"/>
    <col min="759" max="759" width="4.875" style="9" customWidth="1"/>
    <col min="760" max="760" width="21" style="9" customWidth="1"/>
    <col min="761" max="761" width="7.625" style="9" customWidth="1"/>
    <col min="762" max="762" width="8" style="9" customWidth="1"/>
    <col min="763" max="763" width="8.5" style="9" customWidth="1"/>
    <col min="764" max="764" width="4.625" style="9" customWidth="1"/>
    <col min="765" max="765" width="7.625" style="9" customWidth="1"/>
    <col min="766" max="766" width="7.875" style="9" customWidth="1"/>
    <col min="767" max="767" width="8.5" style="9" customWidth="1"/>
    <col min="768" max="769" width="7.625" style="9" customWidth="1"/>
    <col min="770" max="770" width="7.75" style="9" customWidth="1"/>
    <col min="771" max="771" width="7.125" style="9" customWidth="1"/>
    <col min="772" max="772" width="7.25" style="9" customWidth="1"/>
    <col min="773" max="774" width="7.625" style="9" customWidth="1"/>
    <col min="775" max="775" width="5.5" style="9" customWidth="1"/>
    <col min="776" max="778" width="8.75" style="9"/>
    <col min="779" max="779" width="7.75" style="9" customWidth="1"/>
    <col min="780" max="1014" width="8.75" style="9"/>
    <col min="1015" max="1015" width="4.875" style="9" customWidth="1"/>
    <col min="1016" max="1016" width="21" style="9" customWidth="1"/>
    <col min="1017" max="1017" width="7.625" style="9" customWidth="1"/>
    <col min="1018" max="1018" width="8" style="9" customWidth="1"/>
    <col min="1019" max="1019" width="8.5" style="9" customWidth="1"/>
    <col min="1020" max="1020" width="4.625" style="9" customWidth="1"/>
    <col min="1021" max="1021" width="7.625" style="9" customWidth="1"/>
    <col min="1022" max="1022" width="7.875" style="9" customWidth="1"/>
    <col min="1023" max="1023" width="8.5" style="9" customWidth="1"/>
    <col min="1024" max="1025" width="7.625" style="9" customWidth="1"/>
    <col min="1026" max="1026" width="7.75" style="9" customWidth="1"/>
    <col min="1027" max="1027" width="7.125" style="9" customWidth="1"/>
    <col min="1028" max="1028" width="7.25" style="9" customWidth="1"/>
    <col min="1029" max="1030" width="7.625" style="9" customWidth="1"/>
    <col min="1031" max="1031" width="5.5" style="9" customWidth="1"/>
    <col min="1032" max="1034" width="8.75" style="9"/>
    <col min="1035" max="1035" width="7.75" style="9" customWidth="1"/>
    <col min="1036" max="1270" width="8.75" style="9"/>
    <col min="1271" max="1271" width="4.875" style="9" customWidth="1"/>
    <col min="1272" max="1272" width="21" style="9" customWidth="1"/>
    <col min="1273" max="1273" width="7.625" style="9" customWidth="1"/>
    <col min="1274" max="1274" width="8" style="9" customWidth="1"/>
    <col min="1275" max="1275" width="8.5" style="9" customWidth="1"/>
    <col min="1276" max="1276" width="4.625" style="9" customWidth="1"/>
    <col min="1277" max="1277" width="7.625" style="9" customWidth="1"/>
    <col min="1278" max="1278" width="7.875" style="9" customWidth="1"/>
    <col min="1279" max="1279" width="8.5" style="9" customWidth="1"/>
    <col min="1280" max="1281" width="7.625" style="9" customWidth="1"/>
    <col min="1282" max="1282" width="7.75" style="9" customWidth="1"/>
    <col min="1283" max="1283" width="7.125" style="9" customWidth="1"/>
    <col min="1284" max="1284" width="7.25" style="9" customWidth="1"/>
    <col min="1285" max="1286" width="7.625" style="9" customWidth="1"/>
    <col min="1287" max="1287" width="5.5" style="9" customWidth="1"/>
    <col min="1288" max="1290" width="8.75" style="9"/>
    <col min="1291" max="1291" width="7.75" style="9" customWidth="1"/>
    <col min="1292" max="1526" width="8.75" style="9"/>
    <col min="1527" max="1527" width="4.875" style="9" customWidth="1"/>
    <col min="1528" max="1528" width="21" style="9" customWidth="1"/>
    <col min="1529" max="1529" width="7.625" style="9" customWidth="1"/>
    <col min="1530" max="1530" width="8" style="9" customWidth="1"/>
    <col min="1531" max="1531" width="8.5" style="9" customWidth="1"/>
    <col min="1532" max="1532" width="4.625" style="9" customWidth="1"/>
    <col min="1533" max="1533" width="7.625" style="9" customWidth="1"/>
    <col min="1534" max="1534" width="7.875" style="9" customWidth="1"/>
    <col min="1535" max="1535" width="8.5" style="9" customWidth="1"/>
    <col min="1536" max="1537" width="7.625" style="9" customWidth="1"/>
    <col min="1538" max="1538" width="7.75" style="9" customWidth="1"/>
    <col min="1539" max="1539" width="7.125" style="9" customWidth="1"/>
    <col min="1540" max="1540" width="7.25" style="9" customWidth="1"/>
    <col min="1541" max="1542" width="7.625" style="9" customWidth="1"/>
    <col min="1543" max="1543" width="5.5" style="9" customWidth="1"/>
    <col min="1544" max="1546" width="8.75" style="9"/>
    <col min="1547" max="1547" width="7.75" style="9" customWidth="1"/>
    <col min="1548" max="1782" width="8.75" style="9"/>
    <col min="1783" max="1783" width="4.875" style="9" customWidth="1"/>
    <col min="1784" max="1784" width="21" style="9" customWidth="1"/>
    <col min="1785" max="1785" width="7.625" style="9" customWidth="1"/>
    <col min="1786" max="1786" width="8" style="9" customWidth="1"/>
    <col min="1787" max="1787" width="8.5" style="9" customWidth="1"/>
    <col min="1788" max="1788" width="4.625" style="9" customWidth="1"/>
    <col min="1789" max="1789" width="7.625" style="9" customWidth="1"/>
    <col min="1790" max="1790" width="7.875" style="9" customWidth="1"/>
    <col min="1791" max="1791" width="8.5" style="9" customWidth="1"/>
    <col min="1792" max="1793" width="7.625" style="9" customWidth="1"/>
    <col min="1794" max="1794" width="7.75" style="9" customWidth="1"/>
    <col min="1795" max="1795" width="7.125" style="9" customWidth="1"/>
    <col min="1796" max="1796" width="7.25" style="9" customWidth="1"/>
    <col min="1797" max="1798" width="7.625" style="9" customWidth="1"/>
    <col min="1799" max="1799" width="5.5" style="9" customWidth="1"/>
    <col min="1800" max="1802" width="8.75" style="9"/>
    <col min="1803" max="1803" width="7.75" style="9" customWidth="1"/>
    <col min="1804" max="2038" width="8.75" style="9"/>
    <col min="2039" max="2039" width="4.875" style="9" customWidth="1"/>
    <col min="2040" max="2040" width="21" style="9" customWidth="1"/>
    <col min="2041" max="2041" width="7.625" style="9" customWidth="1"/>
    <col min="2042" max="2042" width="8" style="9" customWidth="1"/>
    <col min="2043" max="2043" width="8.5" style="9" customWidth="1"/>
    <col min="2044" max="2044" width="4.625" style="9" customWidth="1"/>
    <col min="2045" max="2045" width="7.625" style="9" customWidth="1"/>
    <col min="2046" max="2046" width="7.875" style="9" customWidth="1"/>
    <col min="2047" max="2047" width="8.5" style="9" customWidth="1"/>
    <col min="2048" max="2049" width="7.625" style="9" customWidth="1"/>
    <col min="2050" max="2050" width="7.75" style="9" customWidth="1"/>
    <col min="2051" max="2051" width="7.125" style="9" customWidth="1"/>
    <col min="2052" max="2052" width="7.25" style="9" customWidth="1"/>
    <col min="2053" max="2054" width="7.625" style="9" customWidth="1"/>
    <col min="2055" max="2055" width="5.5" style="9" customWidth="1"/>
    <col min="2056" max="2058" width="8.75" style="9"/>
    <col min="2059" max="2059" width="7.75" style="9" customWidth="1"/>
    <col min="2060" max="2294" width="8.75" style="9"/>
    <col min="2295" max="2295" width="4.875" style="9" customWidth="1"/>
    <col min="2296" max="2296" width="21" style="9" customWidth="1"/>
    <col min="2297" max="2297" width="7.625" style="9" customWidth="1"/>
    <col min="2298" max="2298" width="8" style="9" customWidth="1"/>
    <col min="2299" max="2299" width="8.5" style="9" customWidth="1"/>
    <col min="2300" max="2300" width="4.625" style="9" customWidth="1"/>
    <col min="2301" max="2301" width="7.625" style="9" customWidth="1"/>
    <col min="2302" max="2302" width="7.875" style="9" customWidth="1"/>
    <col min="2303" max="2303" width="8.5" style="9" customWidth="1"/>
    <col min="2304" max="2305" width="7.625" style="9" customWidth="1"/>
    <col min="2306" max="2306" width="7.75" style="9" customWidth="1"/>
    <col min="2307" max="2307" width="7.125" style="9" customWidth="1"/>
    <col min="2308" max="2308" width="7.25" style="9" customWidth="1"/>
    <col min="2309" max="2310" width="7.625" style="9" customWidth="1"/>
    <col min="2311" max="2311" width="5.5" style="9" customWidth="1"/>
    <col min="2312" max="2314" width="8.75" style="9"/>
    <col min="2315" max="2315" width="7.75" style="9" customWidth="1"/>
    <col min="2316" max="2550" width="8.75" style="9"/>
    <col min="2551" max="2551" width="4.875" style="9" customWidth="1"/>
    <col min="2552" max="2552" width="21" style="9" customWidth="1"/>
    <col min="2553" max="2553" width="7.625" style="9" customWidth="1"/>
    <col min="2554" max="2554" width="8" style="9" customWidth="1"/>
    <col min="2555" max="2555" width="8.5" style="9" customWidth="1"/>
    <col min="2556" max="2556" width="4.625" style="9" customWidth="1"/>
    <col min="2557" max="2557" width="7.625" style="9" customWidth="1"/>
    <col min="2558" max="2558" width="7.875" style="9" customWidth="1"/>
    <col min="2559" max="2559" width="8.5" style="9" customWidth="1"/>
    <col min="2560" max="2561" width="7.625" style="9" customWidth="1"/>
    <col min="2562" max="2562" width="7.75" style="9" customWidth="1"/>
    <col min="2563" max="2563" width="7.125" style="9" customWidth="1"/>
    <col min="2564" max="2564" width="7.25" style="9" customWidth="1"/>
    <col min="2565" max="2566" width="7.625" style="9" customWidth="1"/>
    <col min="2567" max="2567" width="5.5" style="9" customWidth="1"/>
    <col min="2568" max="2570" width="8.75" style="9"/>
    <col min="2571" max="2571" width="7.75" style="9" customWidth="1"/>
    <col min="2572" max="2806" width="8.75" style="9"/>
    <col min="2807" max="2807" width="4.875" style="9" customWidth="1"/>
    <col min="2808" max="2808" width="21" style="9" customWidth="1"/>
    <col min="2809" max="2809" width="7.625" style="9" customWidth="1"/>
    <col min="2810" max="2810" width="8" style="9" customWidth="1"/>
    <col min="2811" max="2811" width="8.5" style="9" customWidth="1"/>
    <col min="2812" max="2812" width="4.625" style="9" customWidth="1"/>
    <col min="2813" max="2813" width="7.625" style="9" customWidth="1"/>
    <col min="2814" max="2814" width="7.875" style="9" customWidth="1"/>
    <col min="2815" max="2815" width="8.5" style="9" customWidth="1"/>
    <col min="2816" max="2817" width="7.625" style="9" customWidth="1"/>
    <col min="2818" max="2818" width="7.75" style="9" customWidth="1"/>
    <col min="2819" max="2819" width="7.125" style="9" customWidth="1"/>
    <col min="2820" max="2820" width="7.25" style="9" customWidth="1"/>
    <col min="2821" max="2822" width="7.625" style="9" customWidth="1"/>
    <col min="2823" max="2823" width="5.5" style="9" customWidth="1"/>
    <col min="2824" max="2826" width="8.75" style="9"/>
    <col min="2827" max="2827" width="7.75" style="9" customWidth="1"/>
    <col min="2828" max="3062" width="8.75" style="9"/>
    <col min="3063" max="3063" width="4.875" style="9" customWidth="1"/>
    <col min="3064" max="3064" width="21" style="9" customWidth="1"/>
    <col min="3065" max="3065" width="7.625" style="9" customWidth="1"/>
    <col min="3066" max="3066" width="8" style="9" customWidth="1"/>
    <col min="3067" max="3067" width="8.5" style="9" customWidth="1"/>
    <col min="3068" max="3068" width="4.625" style="9" customWidth="1"/>
    <col min="3069" max="3069" width="7.625" style="9" customWidth="1"/>
    <col min="3070" max="3070" width="7.875" style="9" customWidth="1"/>
    <col min="3071" max="3071" width="8.5" style="9" customWidth="1"/>
    <col min="3072" max="3073" width="7.625" style="9" customWidth="1"/>
    <col min="3074" max="3074" width="7.75" style="9" customWidth="1"/>
    <col min="3075" max="3075" width="7.125" style="9" customWidth="1"/>
    <col min="3076" max="3076" width="7.25" style="9" customWidth="1"/>
    <col min="3077" max="3078" width="7.625" style="9" customWidth="1"/>
    <col min="3079" max="3079" width="5.5" style="9" customWidth="1"/>
    <col min="3080" max="3082" width="8.75" style="9"/>
    <col min="3083" max="3083" width="7.75" style="9" customWidth="1"/>
    <col min="3084" max="3318" width="8.75" style="9"/>
    <col min="3319" max="3319" width="4.875" style="9" customWidth="1"/>
    <col min="3320" max="3320" width="21" style="9" customWidth="1"/>
    <col min="3321" max="3321" width="7.625" style="9" customWidth="1"/>
    <col min="3322" max="3322" width="8" style="9" customWidth="1"/>
    <col min="3323" max="3323" width="8.5" style="9" customWidth="1"/>
    <col min="3324" max="3324" width="4.625" style="9" customWidth="1"/>
    <col min="3325" max="3325" width="7.625" style="9" customWidth="1"/>
    <col min="3326" max="3326" width="7.875" style="9" customWidth="1"/>
    <col min="3327" max="3327" width="8.5" style="9" customWidth="1"/>
    <col min="3328" max="3329" width="7.625" style="9" customWidth="1"/>
    <col min="3330" max="3330" width="7.75" style="9" customWidth="1"/>
    <col min="3331" max="3331" width="7.125" style="9" customWidth="1"/>
    <col min="3332" max="3332" width="7.25" style="9" customWidth="1"/>
    <col min="3333" max="3334" width="7.625" style="9" customWidth="1"/>
    <col min="3335" max="3335" width="5.5" style="9" customWidth="1"/>
    <col min="3336" max="3338" width="8.75" style="9"/>
    <col min="3339" max="3339" width="7.75" style="9" customWidth="1"/>
    <col min="3340" max="3574" width="8.75" style="9"/>
    <col min="3575" max="3575" width="4.875" style="9" customWidth="1"/>
    <col min="3576" max="3576" width="21" style="9" customWidth="1"/>
    <col min="3577" max="3577" width="7.625" style="9" customWidth="1"/>
    <col min="3578" max="3578" width="8" style="9" customWidth="1"/>
    <col min="3579" max="3579" width="8.5" style="9" customWidth="1"/>
    <col min="3580" max="3580" width="4.625" style="9" customWidth="1"/>
    <col min="3581" max="3581" width="7.625" style="9" customWidth="1"/>
    <col min="3582" max="3582" width="7.875" style="9" customWidth="1"/>
    <col min="3583" max="3583" width="8.5" style="9" customWidth="1"/>
    <col min="3584" max="3585" width="7.625" style="9" customWidth="1"/>
    <col min="3586" max="3586" width="7.75" style="9" customWidth="1"/>
    <col min="3587" max="3587" width="7.125" style="9" customWidth="1"/>
    <col min="3588" max="3588" width="7.25" style="9" customWidth="1"/>
    <col min="3589" max="3590" width="7.625" style="9" customWidth="1"/>
    <col min="3591" max="3591" width="5.5" style="9" customWidth="1"/>
    <col min="3592" max="3594" width="8.75" style="9"/>
    <col min="3595" max="3595" width="7.75" style="9" customWidth="1"/>
    <col min="3596" max="3830" width="8.75" style="9"/>
    <col min="3831" max="3831" width="4.875" style="9" customWidth="1"/>
    <col min="3832" max="3832" width="21" style="9" customWidth="1"/>
    <col min="3833" max="3833" width="7.625" style="9" customWidth="1"/>
    <col min="3834" max="3834" width="8" style="9" customWidth="1"/>
    <col min="3835" max="3835" width="8.5" style="9" customWidth="1"/>
    <col min="3836" max="3836" width="4.625" style="9" customWidth="1"/>
    <col min="3837" max="3837" width="7.625" style="9" customWidth="1"/>
    <col min="3838" max="3838" width="7.875" style="9" customWidth="1"/>
    <col min="3839" max="3839" width="8.5" style="9" customWidth="1"/>
    <col min="3840" max="3841" width="7.625" style="9" customWidth="1"/>
    <col min="3842" max="3842" width="7.75" style="9" customWidth="1"/>
    <col min="3843" max="3843" width="7.125" style="9" customWidth="1"/>
    <col min="3844" max="3844" width="7.25" style="9" customWidth="1"/>
    <col min="3845" max="3846" width="7.625" style="9" customWidth="1"/>
    <col min="3847" max="3847" width="5.5" style="9" customWidth="1"/>
    <col min="3848" max="3850" width="8.75" style="9"/>
    <col min="3851" max="3851" width="7.75" style="9" customWidth="1"/>
    <col min="3852" max="4086" width="8.75" style="9"/>
    <col min="4087" max="4087" width="4.875" style="9" customWidth="1"/>
    <col min="4088" max="4088" width="21" style="9" customWidth="1"/>
    <col min="4089" max="4089" width="7.625" style="9" customWidth="1"/>
    <col min="4090" max="4090" width="8" style="9" customWidth="1"/>
    <col min="4091" max="4091" width="8.5" style="9" customWidth="1"/>
    <col min="4092" max="4092" width="4.625" style="9" customWidth="1"/>
    <col min="4093" max="4093" width="7.625" style="9" customWidth="1"/>
    <col min="4094" max="4094" width="7.875" style="9" customWidth="1"/>
    <col min="4095" max="4095" width="8.5" style="9" customWidth="1"/>
    <col min="4096" max="4097" width="7.625" style="9" customWidth="1"/>
    <col min="4098" max="4098" width="7.75" style="9" customWidth="1"/>
    <col min="4099" max="4099" width="7.125" style="9" customWidth="1"/>
    <col min="4100" max="4100" width="7.25" style="9" customWidth="1"/>
    <col min="4101" max="4102" width="7.625" style="9" customWidth="1"/>
    <col min="4103" max="4103" width="5.5" style="9" customWidth="1"/>
    <col min="4104" max="4106" width="8.75" style="9"/>
    <col min="4107" max="4107" width="7.75" style="9" customWidth="1"/>
    <col min="4108" max="4342" width="8.75" style="9"/>
    <col min="4343" max="4343" width="4.875" style="9" customWidth="1"/>
    <col min="4344" max="4344" width="21" style="9" customWidth="1"/>
    <col min="4345" max="4345" width="7.625" style="9" customWidth="1"/>
    <col min="4346" max="4346" width="8" style="9" customWidth="1"/>
    <col min="4347" max="4347" width="8.5" style="9" customWidth="1"/>
    <col min="4348" max="4348" width="4.625" style="9" customWidth="1"/>
    <col min="4349" max="4349" width="7.625" style="9" customWidth="1"/>
    <col min="4350" max="4350" width="7.875" style="9" customWidth="1"/>
    <col min="4351" max="4351" width="8.5" style="9" customWidth="1"/>
    <col min="4352" max="4353" width="7.625" style="9" customWidth="1"/>
    <col min="4354" max="4354" width="7.75" style="9" customWidth="1"/>
    <col min="4355" max="4355" width="7.125" style="9" customWidth="1"/>
    <col min="4356" max="4356" width="7.25" style="9" customWidth="1"/>
    <col min="4357" max="4358" width="7.625" style="9" customWidth="1"/>
    <col min="4359" max="4359" width="5.5" style="9" customWidth="1"/>
    <col min="4360" max="4362" width="8.75" style="9"/>
    <col min="4363" max="4363" width="7.75" style="9" customWidth="1"/>
    <col min="4364" max="4598" width="8.75" style="9"/>
    <col min="4599" max="4599" width="4.875" style="9" customWidth="1"/>
    <col min="4600" max="4600" width="21" style="9" customWidth="1"/>
    <col min="4601" max="4601" width="7.625" style="9" customWidth="1"/>
    <col min="4602" max="4602" width="8" style="9" customWidth="1"/>
    <col min="4603" max="4603" width="8.5" style="9" customWidth="1"/>
    <col min="4604" max="4604" width="4.625" style="9" customWidth="1"/>
    <col min="4605" max="4605" width="7.625" style="9" customWidth="1"/>
    <col min="4606" max="4606" width="7.875" style="9" customWidth="1"/>
    <col min="4607" max="4607" width="8.5" style="9" customWidth="1"/>
    <col min="4608" max="4609" width="7.625" style="9" customWidth="1"/>
    <col min="4610" max="4610" width="7.75" style="9" customWidth="1"/>
    <col min="4611" max="4611" width="7.125" style="9" customWidth="1"/>
    <col min="4612" max="4612" width="7.25" style="9" customWidth="1"/>
    <col min="4613" max="4614" width="7.625" style="9" customWidth="1"/>
    <col min="4615" max="4615" width="5.5" style="9" customWidth="1"/>
    <col min="4616" max="4618" width="8.75" style="9"/>
    <col min="4619" max="4619" width="7.75" style="9" customWidth="1"/>
    <col min="4620" max="4854" width="8.75" style="9"/>
    <col min="4855" max="4855" width="4.875" style="9" customWidth="1"/>
    <col min="4856" max="4856" width="21" style="9" customWidth="1"/>
    <col min="4857" max="4857" width="7.625" style="9" customWidth="1"/>
    <col min="4858" max="4858" width="8" style="9" customWidth="1"/>
    <col min="4859" max="4859" width="8.5" style="9" customWidth="1"/>
    <col min="4860" max="4860" width="4.625" style="9" customWidth="1"/>
    <col min="4861" max="4861" width="7.625" style="9" customWidth="1"/>
    <col min="4862" max="4862" width="7.875" style="9" customWidth="1"/>
    <col min="4863" max="4863" width="8.5" style="9" customWidth="1"/>
    <col min="4864" max="4865" width="7.625" style="9" customWidth="1"/>
    <col min="4866" max="4866" width="7.75" style="9" customWidth="1"/>
    <col min="4867" max="4867" width="7.125" style="9" customWidth="1"/>
    <col min="4868" max="4868" width="7.25" style="9" customWidth="1"/>
    <col min="4869" max="4870" width="7.625" style="9" customWidth="1"/>
    <col min="4871" max="4871" width="5.5" style="9" customWidth="1"/>
    <col min="4872" max="4874" width="8.75" style="9"/>
    <col min="4875" max="4875" width="7.75" style="9" customWidth="1"/>
    <col min="4876" max="5110" width="8.75" style="9"/>
    <col min="5111" max="5111" width="4.875" style="9" customWidth="1"/>
    <col min="5112" max="5112" width="21" style="9" customWidth="1"/>
    <col min="5113" max="5113" width="7.625" style="9" customWidth="1"/>
    <col min="5114" max="5114" width="8" style="9" customWidth="1"/>
    <col min="5115" max="5115" width="8.5" style="9" customWidth="1"/>
    <col min="5116" max="5116" width="4.625" style="9" customWidth="1"/>
    <col min="5117" max="5117" width="7.625" style="9" customWidth="1"/>
    <col min="5118" max="5118" width="7.875" style="9" customWidth="1"/>
    <col min="5119" max="5119" width="8.5" style="9" customWidth="1"/>
    <col min="5120" max="5121" width="7.625" style="9" customWidth="1"/>
    <col min="5122" max="5122" width="7.75" style="9" customWidth="1"/>
    <col min="5123" max="5123" width="7.125" style="9" customWidth="1"/>
    <col min="5124" max="5124" width="7.25" style="9" customWidth="1"/>
    <col min="5125" max="5126" width="7.625" style="9" customWidth="1"/>
    <col min="5127" max="5127" width="5.5" style="9" customWidth="1"/>
    <col min="5128" max="5130" width="8.75" style="9"/>
    <col min="5131" max="5131" width="7.75" style="9" customWidth="1"/>
    <col min="5132" max="5366" width="8.75" style="9"/>
    <col min="5367" max="5367" width="4.875" style="9" customWidth="1"/>
    <col min="5368" max="5368" width="21" style="9" customWidth="1"/>
    <col min="5369" max="5369" width="7.625" style="9" customWidth="1"/>
    <col min="5370" max="5370" width="8" style="9" customWidth="1"/>
    <col min="5371" max="5371" width="8.5" style="9" customWidth="1"/>
    <col min="5372" max="5372" width="4.625" style="9" customWidth="1"/>
    <col min="5373" max="5373" width="7.625" style="9" customWidth="1"/>
    <col min="5374" max="5374" width="7.875" style="9" customWidth="1"/>
    <col min="5375" max="5375" width="8.5" style="9" customWidth="1"/>
    <col min="5376" max="5377" width="7.625" style="9" customWidth="1"/>
    <col min="5378" max="5378" width="7.75" style="9" customWidth="1"/>
    <col min="5379" max="5379" width="7.125" style="9" customWidth="1"/>
    <col min="5380" max="5380" width="7.25" style="9" customWidth="1"/>
    <col min="5381" max="5382" width="7.625" style="9" customWidth="1"/>
    <col min="5383" max="5383" width="5.5" style="9" customWidth="1"/>
    <col min="5384" max="5386" width="8.75" style="9"/>
    <col min="5387" max="5387" width="7.75" style="9" customWidth="1"/>
    <col min="5388" max="5622" width="8.75" style="9"/>
    <col min="5623" max="5623" width="4.875" style="9" customWidth="1"/>
    <col min="5624" max="5624" width="21" style="9" customWidth="1"/>
    <col min="5625" max="5625" width="7.625" style="9" customWidth="1"/>
    <col min="5626" max="5626" width="8" style="9" customWidth="1"/>
    <col min="5627" max="5627" width="8.5" style="9" customWidth="1"/>
    <col min="5628" max="5628" width="4.625" style="9" customWidth="1"/>
    <col min="5629" max="5629" width="7.625" style="9" customWidth="1"/>
    <col min="5630" max="5630" width="7.875" style="9" customWidth="1"/>
    <col min="5631" max="5631" width="8.5" style="9" customWidth="1"/>
    <col min="5632" max="5633" width="7.625" style="9" customWidth="1"/>
    <col min="5634" max="5634" width="7.75" style="9" customWidth="1"/>
    <col min="5635" max="5635" width="7.125" style="9" customWidth="1"/>
    <col min="5636" max="5636" width="7.25" style="9" customWidth="1"/>
    <col min="5637" max="5638" width="7.625" style="9" customWidth="1"/>
    <col min="5639" max="5639" width="5.5" style="9" customWidth="1"/>
    <col min="5640" max="5642" width="8.75" style="9"/>
    <col min="5643" max="5643" width="7.75" style="9" customWidth="1"/>
    <col min="5644" max="5878" width="8.75" style="9"/>
    <col min="5879" max="5879" width="4.875" style="9" customWidth="1"/>
    <col min="5880" max="5880" width="21" style="9" customWidth="1"/>
    <col min="5881" max="5881" width="7.625" style="9" customWidth="1"/>
    <col min="5882" max="5882" width="8" style="9" customWidth="1"/>
    <col min="5883" max="5883" width="8.5" style="9" customWidth="1"/>
    <col min="5884" max="5884" width="4.625" style="9" customWidth="1"/>
    <col min="5885" max="5885" width="7.625" style="9" customWidth="1"/>
    <col min="5886" max="5886" width="7.875" style="9" customWidth="1"/>
    <col min="5887" max="5887" width="8.5" style="9" customWidth="1"/>
    <col min="5888" max="5889" width="7.625" style="9" customWidth="1"/>
    <col min="5890" max="5890" width="7.75" style="9" customWidth="1"/>
    <col min="5891" max="5891" width="7.125" style="9" customWidth="1"/>
    <col min="5892" max="5892" width="7.25" style="9" customWidth="1"/>
    <col min="5893" max="5894" width="7.625" style="9" customWidth="1"/>
    <col min="5895" max="5895" width="5.5" style="9" customWidth="1"/>
    <col min="5896" max="5898" width="8.75" style="9"/>
    <col min="5899" max="5899" width="7.75" style="9" customWidth="1"/>
    <col min="5900" max="6134" width="8.75" style="9"/>
    <col min="6135" max="6135" width="4.875" style="9" customWidth="1"/>
    <col min="6136" max="6136" width="21" style="9" customWidth="1"/>
    <col min="6137" max="6137" width="7.625" style="9" customWidth="1"/>
    <col min="6138" max="6138" width="8" style="9" customWidth="1"/>
    <col min="6139" max="6139" width="8.5" style="9" customWidth="1"/>
    <col min="6140" max="6140" width="4.625" style="9" customWidth="1"/>
    <col min="6141" max="6141" width="7.625" style="9" customWidth="1"/>
    <col min="6142" max="6142" width="7.875" style="9" customWidth="1"/>
    <col min="6143" max="6143" width="8.5" style="9" customWidth="1"/>
    <col min="6144" max="6145" width="7.625" style="9" customWidth="1"/>
    <col min="6146" max="6146" width="7.75" style="9" customWidth="1"/>
    <col min="6147" max="6147" width="7.125" style="9" customWidth="1"/>
    <col min="6148" max="6148" width="7.25" style="9" customWidth="1"/>
    <col min="6149" max="6150" width="7.625" style="9" customWidth="1"/>
    <col min="6151" max="6151" width="5.5" style="9" customWidth="1"/>
    <col min="6152" max="6154" width="8.75" style="9"/>
    <col min="6155" max="6155" width="7.75" style="9" customWidth="1"/>
    <col min="6156" max="6390" width="8.75" style="9"/>
    <col min="6391" max="6391" width="4.875" style="9" customWidth="1"/>
    <col min="6392" max="6392" width="21" style="9" customWidth="1"/>
    <col min="6393" max="6393" width="7.625" style="9" customWidth="1"/>
    <col min="6394" max="6394" width="8" style="9" customWidth="1"/>
    <col min="6395" max="6395" width="8.5" style="9" customWidth="1"/>
    <col min="6396" max="6396" width="4.625" style="9" customWidth="1"/>
    <col min="6397" max="6397" width="7.625" style="9" customWidth="1"/>
    <col min="6398" max="6398" width="7.875" style="9" customWidth="1"/>
    <col min="6399" max="6399" width="8.5" style="9" customWidth="1"/>
    <col min="6400" max="6401" width="7.625" style="9" customWidth="1"/>
    <col min="6402" max="6402" width="7.75" style="9" customWidth="1"/>
    <col min="6403" max="6403" width="7.125" style="9" customWidth="1"/>
    <col min="6404" max="6404" width="7.25" style="9" customWidth="1"/>
    <col min="6405" max="6406" width="7.625" style="9" customWidth="1"/>
    <col min="6407" max="6407" width="5.5" style="9" customWidth="1"/>
    <col min="6408" max="6410" width="8.75" style="9"/>
    <col min="6411" max="6411" width="7.75" style="9" customWidth="1"/>
    <col min="6412" max="6646" width="8.75" style="9"/>
    <col min="6647" max="6647" width="4.875" style="9" customWidth="1"/>
    <col min="6648" max="6648" width="21" style="9" customWidth="1"/>
    <col min="6649" max="6649" width="7.625" style="9" customWidth="1"/>
    <col min="6650" max="6650" width="8" style="9" customWidth="1"/>
    <col min="6651" max="6651" width="8.5" style="9" customWidth="1"/>
    <col min="6652" max="6652" width="4.625" style="9" customWidth="1"/>
    <col min="6653" max="6653" width="7.625" style="9" customWidth="1"/>
    <col min="6654" max="6654" width="7.875" style="9" customWidth="1"/>
    <col min="6655" max="6655" width="8.5" style="9" customWidth="1"/>
    <col min="6656" max="6657" width="7.625" style="9" customWidth="1"/>
    <col min="6658" max="6658" width="7.75" style="9" customWidth="1"/>
    <col min="6659" max="6659" width="7.125" style="9" customWidth="1"/>
    <col min="6660" max="6660" width="7.25" style="9" customWidth="1"/>
    <col min="6661" max="6662" width="7.625" style="9" customWidth="1"/>
    <col min="6663" max="6663" width="5.5" style="9" customWidth="1"/>
    <col min="6664" max="6666" width="8.75" style="9"/>
    <col min="6667" max="6667" width="7.75" style="9" customWidth="1"/>
    <col min="6668" max="6902" width="8.75" style="9"/>
    <col min="6903" max="6903" width="4.875" style="9" customWidth="1"/>
    <col min="6904" max="6904" width="21" style="9" customWidth="1"/>
    <col min="6905" max="6905" width="7.625" style="9" customWidth="1"/>
    <col min="6906" max="6906" width="8" style="9" customWidth="1"/>
    <col min="6907" max="6907" width="8.5" style="9" customWidth="1"/>
    <col min="6908" max="6908" width="4.625" style="9" customWidth="1"/>
    <col min="6909" max="6909" width="7.625" style="9" customWidth="1"/>
    <col min="6910" max="6910" width="7.875" style="9" customWidth="1"/>
    <col min="6911" max="6911" width="8.5" style="9" customWidth="1"/>
    <col min="6912" max="6913" width="7.625" style="9" customWidth="1"/>
    <col min="6914" max="6914" width="7.75" style="9" customWidth="1"/>
    <col min="6915" max="6915" width="7.125" style="9" customWidth="1"/>
    <col min="6916" max="6916" width="7.25" style="9" customWidth="1"/>
    <col min="6917" max="6918" width="7.625" style="9" customWidth="1"/>
    <col min="6919" max="6919" width="5.5" style="9" customWidth="1"/>
    <col min="6920" max="6922" width="8.75" style="9"/>
    <col min="6923" max="6923" width="7.75" style="9" customWidth="1"/>
    <col min="6924" max="7158" width="8.75" style="9"/>
    <col min="7159" max="7159" width="4.875" style="9" customWidth="1"/>
    <col min="7160" max="7160" width="21" style="9" customWidth="1"/>
    <col min="7161" max="7161" width="7.625" style="9" customWidth="1"/>
    <col min="7162" max="7162" width="8" style="9" customWidth="1"/>
    <col min="7163" max="7163" width="8.5" style="9" customWidth="1"/>
    <col min="7164" max="7164" width="4.625" style="9" customWidth="1"/>
    <col min="7165" max="7165" width="7.625" style="9" customWidth="1"/>
    <col min="7166" max="7166" width="7.875" style="9" customWidth="1"/>
    <col min="7167" max="7167" width="8.5" style="9" customWidth="1"/>
    <col min="7168" max="7169" width="7.625" style="9" customWidth="1"/>
    <col min="7170" max="7170" width="7.75" style="9" customWidth="1"/>
    <col min="7171" max="7171" width="7.125" style="9" customWidth="1"/>
    <col min="7172" max="7172" width="7.25" style="9" customWidth="1"/>
    <col min="7173" max="7174" width="7.625" style="9" customWidth="1"/>
    <col min="7175" max="7175" width="5.5" style="9" customWidth="1"/>
    <col min="7176" max="7178" width="8.75" style="9"/>
    <col min="7179" max="7179" width="7.75" style="9" customWidth="1"/>
    <col min="7180" max="7414" width="8.75" style="9"/>
    <col min="7415" max="7415" width="4.875" style="9" customWidth="1"/>
    <col min="7416" max="7416" width="21" style="9" customWidth="1"/>
    <col min="7417" max="7417" width="7.625" style="9" customWidth="1"/>
    <col min="7418" max="7418" width="8" style="9" customWidth="1"/>
    <col min="7419" max="7419" width="8.5" style="9" customWidth="1"/>
    <col min="7420" max="7420" width="4.625" style="9" customWidth="1"/>
    <col min="7421" max="7421" width="7.625" style="9" customWidth="1"/>
    <col min="7422" max="7422" width="7.875" style="9" customWidth="1"/>
    <col min="7423" max="7423" width="8.5" style="9" customWidth="1"/>
    <col min="7424" max="7425" width="7.625" style="9" customWidth="1"/>
    <col min="7426" max="7426" width="7.75" style="9" customWidth="1"/>
    <col min="7427" max="7427" width="7.125" style="9" customWidth="1"/>
    <col min="7428" max="7428" width="7.25" style="9" customWidth="1"/>
    <col min="7429" max="7430" width="7.625" style="9" customWidth="1"/>
    <col min="7431" max="7431" width="5.5" style="9" customWidth="1"/>
    <col min="7432" max="7434" width="8.75" style="9"/>
    <col min="7435" max="7435" width="7.75" style="9" customWidth="1"/>
    <col min="7436" max="7670" width="8.75" style="9"/>
    <col min="7671" max="7671" width="4.875" style="9" customWidth="1"/>
    <col min="7672" max="7672" width="21" style="9" customWidth="1"/>
    <col min="7673" max="7673" width="7.625" style="9" customWidth="1"/>
    <col min="7674" max="7674" width="8" style="9" customWidth="1"/>
    <col min="7675" max="7675" width="8.5" style="9" customWidth="1"/>
    <col min="7676" max="7676" width="4.625" style="9" customWidth="1"/>
    <col min="7677" max="7677" width="7.625" style="9" customWidth="1"/>
    <col min="7678" max="7678" width="7.875" style="9" customWidth="1"/>
    <col min="7679" max="7679" width="8.5" style="9" customWidth="1"/>
    <col min="7680" max="7681" width="7.625" style="9" customWidth="1"/>
    <col min="7682" max="7682" width="7.75" style="9" customWidth="1"/>
    <col min="7683" max="7683" width="7.125" style="9" customWidth="1"/>
    <col min="7684" max="7684" width="7.25" style="9" customWidth="1"/>
    <col min="7685" max="7686" width="7.625" style="9" customWidth="1"/>
    <col min="7687" max="7687" width="5.5" style="9" customWidth="1"/>
    <col min="7688" max="7690" width="8.75" style="9"/>
    <col min="7691" max="7691" width="7.75" style="9" customWidth="1"/>
    <col min="7692" max="7926" width="8.75" style="9"/>
    <col min="7927" max="7927" width="4.875" style="9" customWidth="1"/>
    <col min="7928" max="7928" width="21" style="9" customWidth="1"/>
    <col min="7929" max="7929" width="7.625" style="9" customWidth="1"/>
    <col min="7930" max="7930" width="8" style="9" customWidth="1"/>
    <col min="7931" max="7931" width="8.5" style="9" customWidth="1"/>
    <col min="7932" max="7932" width="4.625" style="9" customWidth="1"/>
    <col min="7933" max="7933" width="7.625" style="9" customWidth="1"/>
    <col min="7934" max="7934" width="7.875" style="9" customWidth="1"/>
    <col min="7935" max="7935" width="8.5" style="9" customWidth="1"/>
    <col min="7936" max="7937" width="7.625" style="9" customWidth="1"/>
    <col min="7938" max="7938" width="7.75" style="9" customWidth="1"/>
    <col min="7939" max="7939" width="7.125" style="9" customWidth="1"/>
    <col min="7940" max="7940" width="7.25" style="9" customWidth="1"/>
    <col min="7941" max="7942" width="7.625" style="9" customWidth="1"/>
    <col min="7943" max="7943" width="5.5" style="9" customWidth="1"/>
    <col min="7944" max="7946" width="8.75" style="9"/>
    <col min="7947" max="7947" width="7.75" style="9" customWidth="1"/>
    <col min="7948" max="8182" width="8.75" style="9"/>
    <col min="8183" max="8183" width="4.875" style="9" customWidth="1"/>
    <col min="8184" max="8184" width="21" style="9" customWidth="1"/>
    <col min="8185" max="8185" width="7.625" style="9" customWidth="1"/>
    <col min="8186" max="8186" width="8" style="9" customWidth="1"/>
    <col min="8187" max="8187" width="8.5" style="9" customWidth="1"/>
    <col min="8188" max="8188" width="4.625" style="9" customWidth="1"/>
    <col min="8189" max="8189" width="7.625" style="9" customWidth="1"/>
    <col min="8190" max="8190" width="7.875" style="9" customWidth="1"/>
    <col min="8191" max="8191" width="8.5" style="9" customWidth="1"/>
    <col min="8192" max="8193" width="7.625" style="9" customWidth="1"/>
    <col min="8194" max="8194" width="7.75" style="9" customWidth="1"/>
    <col min="8195" max="8195" width="7.125" style="9" customWidth="1"/>
    <col min="8196" max="8196" width="7.25" style="9" customWidth="1"/>
    <col min="8197" max="8198" width="7.625" style="9" customWidth="1"/>
    <col min="8199" max="8199" width="5.5" style="9" customWidth="1"/>
    <col min="8200" max="8202" width="8.75" style="9"/>
    <col min="8203" max="8203" width="7.75" style="9" customWidth="1"/>
    <col min="8204" max="8438" width="8.75" style="9"/>
    <col min="8439" max="8439" width="4.875" style="9" customWidth="1"/>
    <col min="8440" max="8440" width="21" style="9" customWidth="1"/>
    <col min="8441" max="8441" width="7.625" style="9" customWidth="1"/>
    <col min="8442" max="8442" width="8" style="9" customWidth="1"/>
    <col min="8443" max="8443" width="8.5" style="9" customWidth="1"/>
    <col min="8444" max="8444" width="4.625" style="9" customWidth="1"/>
    <col min="8445" max="8445" width="7.625" style="9" customWidth="1"/>
    <col min="8446" max="8446" width="7.875" style="9" customWidth="1"/>
    <col min="8447" max="8447" width="8.5" style="9" customWidth="1"/>
    <col min="8448" max="8449" width="7.625" style="9" customWidth="1"/>
    <col min="8450" max="8450" width="7.75" style="9" customWidth="1"/>
    <col min="8451" max="8451" width="7.125" style="9" customWidth="1"/>
    <col min="8452" max="8452" width="7.25" style="9" customWidth="1"/>
    <col min="8453" max="8454" width="7.625" style="9" customWidth="1"/>
    <col min="8455" max="8455" width="5.5" style="9" customWidth="1"/>
    <col min="8456" max="8458" width="8.75" style="9"/>
    <col min="8459" max="8459" width="7.75" style="9" customWidth="1"/>
    <col min="8460" max="8694" width="8.75" style="9"/>
    <col min="8695" max="8695" width="4.875" style="9" customWidth="1"/>
    <col min="8696" max="8696" width="21" style="9" customWidth="1"/>
    <col min="8697" max="8697" width="7.625" style="9" customWidth="1"/>
    <col min="8698" max="8698" width="8" style="9" customWidth="1"/>
    <col min="8699" max="8699" width="8.5" style="9" customWidth="1"/>
    <col min="8700" max="8700" width="4.625" style="9" customWidth="1"/>
    <col min="8701" max="8701" width="7.625" style="9" customWidth="1"/>
    <col min="8702" max="8702" width="7.875" style="9" customWidth="1"/>
    <col min="8703" max="8703" width="8.5" style="9" customWidth="1"/>
    <col min="8704" max="8705" width="7.625" style="9" customWidth="1"/>
    <col min="8706" max="8706" width="7.75" style="9" customWidth="1"/>
    <col min="8707" max="8707" width="7.125" style="9" customWidth="1"/>
    <col min="8708" max="8708" width="7.25" style="9" customWidth="1"/>
    <col min="8709" max="8710" width="7.625" style="9" customWidth="1"/>
    <col min="8711" max="8711" width="5.5" style="9" customWidth="1"/>
    <col min="8712" max="8714" width="8.75" style="9"/>
    <col min="8715" max="8715" width="7.75" style="9" customWidth="1"/>
    <col min="8716" max="8950" width="8.75" style="9"/>
    <col min="8951" max="8951" width="4.875" style="9" customWidth="1"/>
    <col min="8952" max="8952" width="21" style="9" customWidth="1"/>
    <col min="8953" max="8953" width="7.625" style="9" customWidth="1"/>
    <col min="8954" max="8954" width="8" style="9" customWidth="1"/>
    <col min="8955" max="8955" width="8.5" style="9" customWidth="1"/>
    <col min="8956" max="8956" width="4.625" style="9" customWidth="1"/>
    <col min="8957" max="8957" width="7.625" style="9" customWidth="1"/>
    <col min="8958" max="8958" width="7.875" style="9" customWidth="1"/>
    <col min="8959" max="8959" width="8.5" style="9" customWidth="1"/>
    <col min="8960" max="8961" width="7.625" style="9" customWidth="1"/>
    <col min="8962" max="8962" width="7.75" style="9" customWidth="1"/>
    <col min="8963" max="8963" width="7.125" style="9" customWidth="1"/>
    <col min="8964" max="8964" width="7.25" style="9" customWidth="1"/>
    <col min="8965" max="8966" width="7.625" style="9" customWidth="1"/>
    <col min="8967" max="8967" width="5.5" style="9" customWidth="1"/>
    <col min="8968" max="8970" width="8.75" style="9"/>
    <col min="8971" max="8971" width="7.75" style="9" customWidth="1"/>
    <col min="8972" max="9206" width="8.75" style="9"/>
    <col min="9207" max="9207" width="4.875" style="9" customWidth="1"/>
    <col min="9208" max="9208" width="21" style="9" customWidth="1"/>
    <col min="9209" max="9209" width="7.625" style="9" customWidth="1"/>
    <col min="9210" max="9210" width="8" style="9" customWidth="1"/>
    <col min="9211" max="9211" width="8.5" style="9" customWidth="1"/>
    <col min="9212" max="9212" width="4.625" style="9" customWidth="1"/>
    <col min="9213" max="9213" width="7.625" style="9" customWidth="1"/>
    <col min="9214" max="9214" width="7.875" style="9" customWidth="1"/>
    <col min="9215" max="9215" width="8.5" style="9" customWidth="1"/>
    <col min="9216" max="9217" width="7.625" style="9" customWidth="1"/>
    <col min="9218" max="9218" width="7.75" style="9" customWidth="1"/>
    <col min="9219" max="9219" width="7.125" style="9" customWidth="1"/>
    <col min="9220" max="9220" width="7.25" style="9" customWidth="1"/>
    <col min="9221" max="9222" width="7.625" style="9" customWidth="1"/>
    <col min="9223" max="9223" width="5.5" style="9" customWidth="1"/>
    <col min="9224" max="9226" width="8.75" style="9"/>
    <col min="9227" max="9227" width="7.75" style="9" customWidth="1"/>
    <col min="9228" max="9462" width="8.75" style="9"/>
    <col min="9463" max="9463" width="4.875" style="9" customWidth="1"/>
    <col min="9464" max="9464" width="21" style="9" customWidth="1"/>
    <col min="9465" max="9465" width="7.625" style="9" customWidth="1"/>
    <col min="9466" max="9466" width="8" style="9" customWidth="1"/>
    <col min="9467" max="9467" width="8.5" style="9" customWidth="1"/>
    <col min="9468" max="9468" width="4.625" style="9" customWidth="1"/>
    <col min="9469" max="9469" width="7.625" style="9" customWidth="1"/>
    <col min="9470" max="9470" width="7.875" style="9" customWidth="1"/>
    <col min="9471" max="9471" width="8.5" style="9" customWidth="1"/>
    <col min="9472" max="9473" width="7.625" style="9" customWidth="1"/>
    <col min="9474" max="9474" width="7.75" style="9" customWidth="1"/>
    <col min="9475" max="9475" width="7.125" style="9" customWidth="1"/>
    <col min="9476" max="9476" width="7.25" style="9" customWidth="1"/>
    <col min="9477" max="9478" width="7.625" style="9" customWidth="1"/>
    <col min="9479" max="9479" width="5.5" style="9" customWidth="1"/>
    <col min="9480" max="9482" width="8.75" style="9"/>
    <col min="9483" max="9483" width="7.75" style="9" customWidth="1"/>
    <col min="9484" max="9718" width="8.75" style="9"/>
    <col min="9719" max="9719" width="4.875" style="9" customWidth="1"/>
    <col min="9720" max="9720" width="21" style="9" customWidth="1"/>
    <col min="9721" max="9721" width="7.625" style="9" customWidth="1"/>
    <col min="9722" max="9722" width="8" style="9" customWidth="1"/>
    <col min="9723" max="9723" width="8.5" style="9" customWidth="1"/>
    <col min="9724" max="9724" width="4.625" style="9" customWidth="1"/>
    <col min="9725" max="9725" width="7.625" style="9" customWidth="1"/>
    <col min="9726" max="9726" width="7.875" style="9" customWidth="1"/>
    <col min="9727" max="9727" width="8.5" style="9" customWidth="1"/>
    <col min="9728" max="9729" width="7.625" style="9" customWidth="1"/>
    <col min="9730" max="9730" width="7.75" style="9" customWidth="1"/>
    <col min="9731" max="9731" width="7.125" style="9" customWidth="1"/>
    <col min="9732" max="9732" width="7.25" style="9" customWidth="1"/>
    <col min="9733" max="9734" width="7.625" style="9" customWidth="1"/>
    <col min="9735" max="9735" width="5.5" style="9" customWidth="1"/>
    <col min="9736" max="9738" width="8.75" style="9"/>
    <col min="9739" max="9739" width="7.75" style="9" customWidth="1"/>
    <col min="9740" max="9974" width="8.75" style="9"/>
    <col min="9975" max="9975" width="4.875" style="9" customWidth="1"/>
    <col min="9976" max="9976" width="21" style="9" customWidth="1"/>
    <col min="9977" max="9977" width="7.625" style="9" customWidth="1"/>
    <col min="9978" max="9978" width="8" style="9" customWidth="1"/>
    <col min="9979" max="9979" width="8.5" style="9" customWidth="1"/>
    <col min="9980" max="9980" width="4.625" style="9" customWidth="1"/>
    <col min="9981" max="9981" width="7.625" style="9" customWidth="1"/>
    <col min="9982" max="9982" width="7.875" style="9" customWidth="1"/>
    <col min="9983" max="9983" width="8.5" style="9" customWidth="1"/>
    <col min="9984" max="9985" width="7.625" style="9" customWidth="1"/>
    <col min="9986" max="9986" width="7.75" style="9" customWidth="1"/>
    <col min="9987" max="9987" width="7.125" style="9" customWidth="1"/>
    <col min="9988" max="9988" width="7.25" style="9" customWidth="1"/>
    <col min="9989" max="9990" width="7.625" style="9" customWidth="1"/>
    <col min="9991" max="9991" width="5.5" style="9" customWidth="1"/>
    <col min="9992" max="9994" width="8.75" style="9"/>
    <col min="9995" max="9995" width="7.75" style="9" customWidth="1"/>
    <col min="9996" max="10230" width="8.75" style="9"/>
    <col min="10231" max="10231" width="4.875" style="9" customWidth="1"/>
    <col min="10232" max="10232" width="21" style="9" customWidth="1"/>
    <col min="10233" max="10233" width="7.625" style="9" customWidth="1"/>
    <col min="10234" max="10234" width="8" style="9" customWidth="1"/>
    <col min="10235" max="10235" width="8.5" style="9" customWidth="1"/>
    <col min="10236" max="10236" width="4.625" style="9" customWidth="1"/>
    <col min="10237" max="10237" width="7.625" style="9" customWidth="1"/>
    <col min="10238" max="10238" width="7.875" style="9" customWidth="1"/>
    <col min="10239" max="10239" width="8.5" style="9" customWidth="1"/>
    <col min="10240" max="10241" width="7.625" style="9" customWidth="1"/>
    <col min="10242" max="10242" width="7.75" style="9" customWidth="1"/>
    <col min="10243" max="10243" width="7.125" style="9" customWidth="1"/>
    <col min="10244" max="10244" width="7.25" style="9" customWidth="1"/>
    <col min="10245" max="10246" width="7.625" style="9" customWidth="1"/>
    <col min="10247" max="10247" width="5.5" style="9" customWidth="1"/>
    <col min="10248" max="10250" width="8.75" style="9"/>
    <col min="10251" max="10251" width="7.75" style="9" customWidth="1"/>
    <col min="10252" max="10486" width="8.75" style="9"/>
    <col min="10487" max="10487" width="4.875" style="9" customWidth="1"/>
    <col min="10488" max="10488" width="21" style="9" customWidth="1"/>
    <col min="10489" max="10489" width="7.625" style="9" customWidth="1"/>
    <col min="10490" max="10490" width="8" style="9" customWidth="1"/>
    <col min="10491" max="10491" width="8.5" style="9" customWidth="1"/>
    <col min="10492" max="10492" width="4.625" style="9" customWidth="1"/>
    <col min="10493" max="10493" width="7.625" style="9" customWidth="1"/>
    <col min="10494" max="10494" width="7.875" style="9" customWidth="1"/>
    <col min="10495" max="10495" width="8.5" style="9" customWidth="1"/>
    <col min="10496" max="10497" width="7.625" style="9" customWidth="1"/>
    <col min="10498" max="10498" width="7.75" style="9" customWidth="1"/>
    <col min="10499" max="10499" width="7.125" style="9" customWidth="1"/>
    <col min="10500" max="10500" width="7.25" style="9" customWidth="1"/>
    <col min="10501" max="10502" width="7.625" style="9" customWidth="1"/>
    <col min="10503" max="10503" width="5.5" style="9" customWidth="1"/>
    <col min="10504" max="10506" width="8.75" style="9"/>
    <col min="10507" max="10507" width="7.75" style="9" customWidth="1"/>
    <col min="10508" max="10742" width="8.75" style="9"/>
    <col min="10743" max="10743" width="4.875" style="9" customWidth="1"/>
    <col min="10744" max="10744" width="21" style="9" customWidth="1"/>
    <col min="10745" max="10745" width="7.625" style="9" customWidth="1"/>
    <col min="10746" max="10746" width="8" style="9" customWidth="1"/>
    <col min="10747" max="10747" width="8.5" style="9" customWidth="1"/>
    <col min="10748" max="10748" width="4.625" style="9" customWidth="1"/>
    <col min="10749" max="10749" width="7.625" style="9" customWidth="1"/>
    <col min="10750" max="10750" width="7.875" style="9" customWidth="1"/>
    <col min="10751" max="10751" width="8.5" style="9" customWidth="1"/>
    <col min="10752" max="10753" width="7.625" style="9" customWidth="1"/>
    <col min="10754" max="10754" width="7.75" style="9" customWidth="1"/>
    <col min="10755" max="10755" width="7.125" style="9" customWidth="1"/>
    <col min="10756" max="10756" width="7.25" style="9" customWidth="1"/>
    <col min="10757" max="10758" width="7.625" style="9" customWidth="1"/>
    <col min="10759" max="10759" width="5.5" style="9" customWidth="1"/>
    <col min="10760" max="10762" width="8.75" style="9"/>
    <col min="10763" max="10763" width="7.75" style="9" customWidth="1"/>
    <col min="10764" max="10998" width="8.75" style="9"/>
    <col min="10999" max="10999" width="4.875" style="9" customWidth="1"/>
    <col min="11000" max="11000" width="21" style="9" customWidth="1"/>
    <col min="11001" max="11001" width="7.625" style="9" customWidth="1"/>
    <col min="11002" max="11002" width="8" style="9" customWidth="1"/>
    <col min="11003" max="11003" width="8.5" style="9" customWidth="1"/>
    <col min="11004" max="11004" width="4.625" style="9" customWidth="1"/>
    <col min="11005" max="11005" width="7.625" style="9" customWidth="1"/>
    <col min="11006" max="11006" width="7.875" style="9" customWidth="1"/>
    <col min="11007" max="11007" width="8.5" style="9" customWidth="1"/>
    <col min="11008" max="11009" width="7.625" style="9" customWidth="1"/>
    <col min="11010" max="11010" width="7.75" style="9" customWidth="1"/>
    <col min="11011" max="11011" width="7.125" style="9" customWidth="1"/>
    <col min="11012" max="11012" width="7.25" style="9" customWidth="1"/>
    <col min="11013" max="11014" width="7.625" style="9" customWidth="1"/>
    <col min="11015" max="11015" width="5.5" style="9" customWidth="1"/>
    <col min="11016" max="11018" width="8.75" style="9"/>
    <col min="11019" max="11019" width="7.75" style="9" customWidth="1"/>
    <col min="11020" max="11254" width="8.75" style="9"/>
    <col min="11255" max="11255" width="4.875" style="9" customWidth="1"/>
    <col min="11256" max="11256" width="21" style="9" customWidth="1"/>
    <col min="11257" max="11257" width="7.625" style="9" customWidth="1"/>
    <col min="11258" max="11258" width="8" style="9" customWidth="1"/>
    <col min="11259" max="11259" width="8.5" style="9" customWidth="1"/>
    <col min="11260" max="11260" width="4.625" style="9" customWidth="1"/>
    <col min="11261" max="11261" width="7.625" style="9" customWidth="1"/>
    <col min="11262" max="11262" width="7.875" style="9" customWidth="1"/>
    <col min="11263" max="11263" width="8.5" style="9" customWidth="1"/>
    <col min="11264" max="11265" width="7.625" style="9" customWidth="1"/>
    <col min="11266" max="11266" width="7.75" style="9" customWidth="1"/>
    <col min="11267" max="11267" width="7.125" style="9" customWidth="1"/>
    <col min="11268" max="11268" width="7.25" style="9" customWidth="1"/>
    <col min="11269" max="11270" width="7.625" style="9" customWidth="1"/>
    <col min="11271" max="11271" width="5.5" style="9" customWidth="1"/>
    <col min="11272" max="11274" width="8.75" style="9"/>
    <col min="11275" max="11275" width="7.75" style="9" customWidth="1"/>
    <col min="11276" max="11510" width="8.75" style="9"/>
    <col min="11511" max="11511" width="4.875" style="9" customWidth="1"/>
    <col min="11512" max="11512" width="21" style="9" customWidth="1"/>
    <col min="11513" max="11513" width="7.625" style="9" customWidth="1"/>
    <col min="11514" max="11514" width="8" style="9" customWidth="1"/>
    <col min="11515" max="11515" width="8.5" style="9" customWidth="1"/>
    <col min="11516" max="11516" width="4.625" style="9" customWidth="1"/>
    <col min="11517" max="11517" width="7.625" style="9" customWidth="1"/>
    <col min="11518" max="11518" width="7.875" style="9" customWidth="1"/>
    <col min="11519" max="11519" width="8.5" style="9" customWidth="1"/>
    <col min="11520" max="11521" width="7.625" style="9" customWidth="1"/>
    <col min="11522" max="11522" width="7.75" style="9" customWidth="1"/>
    <col min="11523" max="11523" width="7.125" style="9" customWidth="1"/>
    <col min="11524" max="11524" width="7.25" style="9" customWidth="1"/>
    <col min="11525" max="11526" width="7.625" style="9" customWidth="1"/>
    <col min="11527" max="11527" width="5.5" style="9" customWidth="1"/>
    <col min="11528" max="11530" width="8.75" style="9"/>
    <col min="11531" max="11531" width="7.75" style="9" customWidth="1"/>
    <col min="11532" max="11766" width="8.75" style="9"/>
    <col min="11767" max="11767" width="4.875" style="9" customWidth="1"/>
    <col min="11768" max="11768" width="21" style="9" customWidth="1"/>
    <col min="11769" max="11769" width="7.625" style="9" customWidth="1"/>
    <col min="11770" max="11770" width="8" style="9" customWidth="1"/>
    <col min="11771" max="11771" width="8.5" style="9" customWidth="1"/>
    <col min="11772" max="11772" width="4.625" style="9" customWidth="1"/>
    <col min="11773" max="11773" width="7.625" style="9" customWidth="1"/>
    <col min="11774" max="11774" width="7.875" style="9" customWidth="1"/>
    <col min="11775" max="11775" width="8.5" style="9" customWidth="1"/>
    <col min="11776" max="11777" width="7.625" style="9" customWidth="1"/>
    <col min="11778" max="11778" width="7.75" style="9" customWidth="1"/>
    <col min="11779" max="11779" width="7.125" style="9" customWidth="1"/>
    <col min="11780" max="11780" width="7.25" style="9" customWidth="1"/>
    <col min="11781" max="11782" width="7.625" style="9" customWidth="1"/>
    <col min="11783" max="11783" width="5.5" style="9" customWidth="1"/>
    <col min="11784" max="11786" width="8.75" style="9"/>
    <col min="11787" max="11787" width="7.75" style="9" customWidth="1"/>
    <col min="11788" max="12022" width="8.75" style="9"/>
    <col min="12023" max="12023" width="4.875" style="9" customWidth="1"/>
    <col min="12024" max="12024" width="21" style="9" customWidth="1"/>
    <col min="12025" max="12025" width="7.625" style="9" customWidth="1"/>
    <col min="12026" max="12026" width="8" style="9" customWidth="1"/>
    <col min="12027" max="12027" width="8.5" style="9" customWidth="1"/>
    <col min="12028" max="12028" width="4.625" style="9" customWidth="1"/>
    <col min="12029" max="12029" width="7.625" style="9" customWidth="1"/>
    <col min="12030" max="12030" width="7.875" style="9" customWidth="1"/>
    <col min="12031" max="12031" width="8.5" style="9" customWidth="1"/>
    <col min="12032" max="12033" width="7.625" style="9" customWidth="1"/>
    <col min="12034" max="12034" width="7.75" style="9" customWidth="1"/>
    <col min="12035" max="12035" width="7.125" style="9" customWidth="1"/>
    <col min="12036" max="12036" width="7.25" style="9" customWidth="1"/>
    <col min="12037" max="12038" width="7.625" style="9" customWidth="1"/>
    <col min="12039" max="12039" width="5.5" style="9" customWidth="1"/>
    <col min="12040" max="12042" width="8.75" style="9"/>
    <col min="12043" max="12043" width="7.75" style="9" customWidth="1"/>
    <col min="12044" max="12278" width="8.75" style="9"/>
    <col min="12279" max="12279" width="4.875" style="9" customWidth="1"/>
    <col min="12280" max="12280" width="21" style="9" customWidth="1"/>
    <col min="12281" max="12281" width="7.625" style="9" customWidth="1"/>
    <col min="12282" max="12282" width="8" style="9" customWidth="1"/>
    <col min="12283" max="12283" width="8.5" style="9" customWidth="1"/>
    <col min="12284" max="12284" width="4.625" style="9" customWidth="1"/>
    <col min="12285" max="12285" width="7.625" style="9" customWidth="1"/>
    <col min="12286" max="12286" width="7.875" style="9" customWidth="1"/>
    <col min="12287" max="12287" width="8.5" style="9" customWidth="1"/>
    <col min="12288" max="12289" width="7.625" style="9" customWidth="1"/>
    <col min="12290" max="12290" width="7.75" style="9" customWidth="1"/>
    <col min="12291" max="12291" width="7.125" style="9" customWidth="1"/>
    <col min="12292" max="12292" width="7.25" style="9" customWidth="1"/>
    <col min="12293" max="12294" width="7.625" style="9" customWidth="1"/>
    <col min="12295" max="12295" width="5.5" style="9" customWidth="1"/>
    <col min="12296" max="12298" width="8.75" style="9"/>
    <col min="12299" max="12299" width="7.75" style="9" customWidth="1"/>
    <col min="12300" max="12534" width="8.75" style="9"/>
    <col min="12535" max="12535" width="4.875" style="9" customWidth="1"/>
    <col min="12536" max="12536" width="21" style="9" customWidth="1"/>
    <col min="12537" max="12537" width="7.625" style="9" customWidth="1"/>
    <col min="12538" max="12538" width="8" style="9" customWidth="1"/>
    <col min="12539" max="12539" width="8.5" style="9" customWidth="1"/>
    <col min="12540" max="12540" width="4.625" style="9" customWidth="1"/>
    <col min="12541" max="12541" width="7.625" style="9" customWidth="1"/>
    <col min="12542" max="12542" width="7.875" style="9" customWidth="1"/>
    <col min="12543" max="12543" width="8.5" style="9" customWidth="1"/>
    <col min="12544" max="12545" width="7.625" style="9" customWidth="1"/>
    <col min="12546" max="12546" width="7.75" style="9" customWidth="1"/>
    <col min="12547" max="12547" width="7.125" style="9" customWidth="1"/>
    <col min="12548" max="12548" width="7.25" style="9" customWidth="1"/>
    <col min="12549" max="12550" width="7.625" style="9" customWidth="1"/>
    <col min="12551" max="12551" width="5.5" style="9" customWidth="1"/>
    <col min="12552" max="12554" width="8.75" style="9"/>
    <col min="12555" max="12555" width="7.75" style="9" customWidth="1"/>
    <col min="12556" max="12790" width="8.75" style="9"/>
    <col min="12791" max="12791" width="4.875" style="9" customWidth="1"/>
    <col min="12792" max="12792" width="21" style="9" customWidth="1"/>
    <col min="12793" max="12793" width="7.625" style="9" customWidth="1"/>
    <col min="12794" max="12794" width="8" style="9" customWidth="1"/>
    <col min="12795" max="12795" width="8.5" style="9" customWidth="1"/>
    <col min="12796" max="12796" width="4.625" style="9" customWidth="1"/>
    <col min="12797" max="12797" width="7.625" style="9" customWidth="1"/>
    <col min="12798" max="12798" width="7.875" style="9" customWidth="1"/>
    <col min="12799" max="12799" width="8.5" style="9" customWidth="1"/>
    <col min="12800" max="12801" width="7.625" style="9" customWidth="1"/>
    <col min="12802" max="12802" width="7.75" style="9" customWidth="1"/>
    <col min="12803" max="12803" width="7.125" style="9" customWidth="1"/>
    <col min="12804" max="12804" width="7.25" style="9" customWidth="1"/>
    <col min="12805" max="12806" width="7.625" style="9" customWidth="1"/>
    <col min="12807" max="12807" width="5.5" style="9" customWidth="1"/>
    <col min="12808" max="12810" width="8.75" style="9"/>
    <col min="12811" max="12811" width="7.75" style="9" customWidth="1"/>
    <col min="12812" max="13046" width="8.75" style="9"/>
    <col min="13047" max="13047" width="4.875" style="9" customWidth="1"/>
    <col min="13048" max="13048" width="21" style="9" customWidth="1"/>
    <col min="13049" max="13049" width="7.625" style="9" customWidth="1"/>
    <col min="13050" max="13050" width="8" style="9" customWidth="1"/>
    <col min="13051" max="13051" width="8.5" style="9" customWidth="1"/>
    <col min="13052" max="13052" width="4.625" style="9" customWidth="1"/>
    <col min="13053" max="13053" width="7.625" style="9" customWidth="1"/>
    <col min="13054" max="13054" width="7.875" style="9" customWidth="1"/>
    <col min="13055" max="13055" width="8.5" style="9" customWidth="1"/>
    <col min="13056" max="13057" width="7.625" style="9" customWidth="1"/>
    <col min="13058" max="13058" width="7.75" style="9" customWidth="1"/>
    <col min="13059" max="13059" width="7.125" style="9" customWidth="1"/>
    <col min="13060" max="13060" width="7.25" style="9" customWidth="1"/>
    <col min="13061" max="13062" width="7.625" style="9" customWidth="1"/>
    <col min="13063" max="13063" width="5.5" style="9" customWidth="1"/>
    <col min="13064" max="13066" width="8.75" style="9"/>
    <col min="13067" max="13067" width="7.75" style="9" customWidth="1"/>
    <col min="13068" max="13302" width="8.75" style="9"/>
    <col min="13303" max="13303" width="4.875" style="9" customWidth="1"/>
    <col min="13304" max="13304" width="21" style="9" customWidth="1"/>
    <col min="13305" max="13305" width="7.625" style="9" customWidth="1"/>
    <col min="13306" max="13306" width="8" style="9" customWidth="1"/>
    <col min="13307" max="13307" width="8.5" style="9" customWidth="1"/>
    <col min="13308" max="13308" width="4.625" style="9" customWidth="1"/>
    <col min="13309" max="13309" width="7.625" style="9" customWidth="1"/>
    <col min="13310" max="13310" width="7.875" style="9" customWidth="1"/>
    <col min="13311" max="13311" width="8.5" style="9" customWidth="1"/>
    <col min="13312" max="13313" width="7.625" style="9" customWidth="1"/>
    <col min="13314" max="13314" width="7.75" style="9" customWidth="1"/>
    <col min="13315" max="13315" width="7.125" style="9" customWidth="1"/>
    <col min="13316" max="13316" width="7.25" style="9" customWidth="1"/>
    <col min="13317" max="13318" width="7.625" style="9" customWidth="1"/>
    <col min="13319" max="13319" width="5.5" style="9" customWidth="1"/>
    <col min="13320" max="13322" width="8.75" style="9"/>
    <col min="13323" max="13323" width="7.75" style="9" customWidth="1"/>
    <col min="13324" max="13558" width="8.75" style="9"/>
    <col min="13559" max="13559" width="4.875" style="9" customWidth="1"/>
    <col min="13560" max="13560" width="21" style="9" customWidth="1"/>
    <col min="13561" max="13561" width="7.625" style="9" customWidth="1"/>
    <col min="13562" max="13562" width="8" style="9" customWidth="1"/>
    <col min="13563" max="13563" width="8.5" style="9" customWidth="1"/>
    <col min="13564" max="13564" width="4.625" style="9" customWidth="1"/>
    <col min="13565" max="13565" width="7.625" style="9" customWidth="1"/>
    <col min="13566" max="13566" width="7.875" style="9" customWidth="1"/>
    <col min="13567" max="13567" width="8.5" style="9" customWidth="1"/>
    <col min="13568" max="13569" width="7.625" style="9" customWidth="1"/>
    <col min="13570" max="13570" width="7.75" style="9" customWidth="1"/>
    <col min="13571" max="13571" width="7.125" style="9" customWidth="1"/>
    <col min="13572" max="13572" width="7.25" style="9" customWidth="1"/>
    <col min="13573" max="13574" width="7.625" style="9" customWidth="1"/>
    <col min="13575" max="13575" width="5.5" style="9" customWidth="1"/>
    <col min="13576" max="13578" width="8.75" style="9"/>
    <col min="13579" max="13579" width="7.75" style="9" customWidth="1"/>
    <col min="13580" max="13814" width="8.75" style="9"/>
    <col min="13815" max="13815" width="4.875" style="9" customWidth="1"/>
    <col min="13816" max="13816" width="21" style="9" customWidth="1"/>
    <col min="13817" max="13817" width="7.625" style="9" customWidth="1"/>
    <col min="13818" max="13818" width="8" style="9" customWidth="1"/>
    <col min="13819" max="13819" width="8.5" style="9" customWidth="1"/>
    <col min="13820" max="13820" width="4.625" style="9" customWidth="1"/>
    <col min="13821" max="13821" width="7.625" style="9" customWidth="1"/>
    <col min="13822" max="13822" width="7.875" style="9" customWidth="1"/>
    <col min="13823" max="13823" width="8.5" style="9" customWidth="1"/>
    <col min="13824" max="13825" width="7.625" style="9" customWidth="1"/>
    <col min="13826" max="13826" width="7.75" style="9" customWidth="1"/>
    <col min="13827" max="13827" width="7.125" style="9" customWidth="1"/>
    <col min="13828" max="13828" width="7.25" style="9" customWidth="1"/>
    <col min="13829" max="13830" width="7.625" style="9" customWidth="1"/>
    <col min="13831" max="13831" width="5.5" style="9" customWidth="1"/>
    <col min="13832" max="13834" width="8.75" style="9"/>
    <col min="13835" max="13835" width="7.75" style="9" customWidth="1"/>
    <col min="13836" max="14070" width="8.75" style="9"/>
    <col min="14071" max="14071" width="4.875" style="9" customWidth="1"/>
    <col min="14072" max="14072" width="21" style="9" customWidth="1"/>
    <col min="14073" max="14073" width="7.625" style="9" customWidth="1"/>
    <col min="14074" max="14074" width="8" style="9" customWidth="1"/>
    <col min="14075" max="14075" width="8.5" style="9" customWidth="1"/>
    <col min="14076" max="14076" width="4.625" style="9" customWidth="1"/>
    <col min="14077" max="14077" width="7.625" style="9" customWidth="1"/>
    <col min="14078" max="14078" width="7.875" style="9" customWidth="1"/>
    <col min="14079" max="14079" width="8.5" style="9" customWidth="1"/>
    <col min="14080" max="14081" width="7.625" style="9" customWidth="1"/>
    <col min="14082" max="14082" width="7.75" style="9" customWidth="1"/>
    <col min="14083" max="14083" width="7.125" style="9" customWidth="1"/>
    <col min="14084" max="14084" width="7.25" style="9" customWidth="1"/>
    <col min="14085" max="14086" width="7.625" style="9" customWidth="1"/>
    <col min="14087" max="14087" width="5.5" style="9" customWidth="1"/>
    <col min="14088" max="14090" width="8.75" style="9"/>
    <col min="14091" max="14091" width="7.75" style="9" customWidth="1"/>
    <col min="14092" max="14326" width="8.75" style="9"/>
    <col min="14327" max="14327" width="4.875" style="9" customWidth="1"/>
    <col min="14328" max="14328" width="21" style="9" customWidth="1"/>
    <col min="14329" max="14329" width="7.625" style="9" customWidth="1"/>
    <col min="14330" max="14330" width="8" style="9" customWidth="1"/>
    <col min="14331" max="14331" width="8.5" style="9" customWidth="1"/>
    <col min="14332" max="14332" width="4.625" style="9" customWidth="1"/>
    <col min="14333" max="14333" width="7.625" style="9" customWidth="1"/>
    <col min="14334" max="14334" width="7.875" style="9" customWidth="1"/>
    <col min="14335" max="14335" width="8.5" style="9" customWidth="1"/>
    <col min="14336" max="14337" width="7.625" style="9" customWidth="1"/>
    <col min="14338" max="14338" width="7.75" style="9" customWidth="1"/>
    <col min="14339" max="14339" width="7.125" style="9" customWidth="1"/>
    <col min="14340" max="14340" width="7.25" style="9" customWidth="1"/>
    <col min="14341" max="14342" width="7.625" style="9" customWidth="1"/>
    <col min="14343" max="14343" width="5.5" style="9" customWidth="1"/>
    <col min="14344" max="14346" width="8.75" style="9"/>
    <col min="14347" max="14347" width="7.75" style="9" customWidth="1"/>
    <col min="14348" max="14582" width="8.75" style="9"/>
    <col min="14583" max="14583" width="4.875" style="9" customWidth="1"/>
    <col min="14584" max="14584" width="21" style="9" customWidth="1"/>
    <col min="14585" max="14585" width="7.625" style="9" customWidth="1"/>
    <col min="14586" max="14586" width="8" style="9" customWidth="1"/>
    <col min="14587" max="14587" width="8.5" style="9" customWidth="1"/>
    <col min="14588" max="14588" width="4.625" style="9" customWidth="1"/>
    <col min="14589" max="14589" width="7.625" style="9" customWidth="1"/>
    <col min="14590" max="14590" width="7.875" style="9" customWidth="1"/>
    <col min="14591" max="14591" width="8.5" style="9" customWidth="1"/>
    <col min="14592" max="14593" width="7.625" style="9" customWidth="1"/>
    <col min="14594" max="14594" width="7.75" style="9" customWidth="1"/>
    <col min="14595" max="14595" width="7.125" style="9" customWidth="1"/>
    <col min="14596" max="14596" width="7.25" style="9" customWidth="1"/>
    <col min="14597" max="14598" width="7.625" style="9" customWidth="1"/>
    <col min="14599" max="14599" width="5.5" style="9" customWidth="1"/>
    <col min="14600" max="14602" width="8.75" style="9"/>
    <col min="14603" max="14603" width="7.75" style="9" customWidth="1"/>
    <col min="14604" max="14838" width="8.75" style="9"/>
    <col min="14839" max="14839" width="4.875" style="9" customWidth="1"/>
    <col min="14840" max="14840" width="21" style="9" customWidth="1"/>
    <col min="14841" max="14841" width="7.625" style="9" customWidth="1"/>
    <col min="14842" max="14842" width="8" style="9" customWidth="1"/>
    <col min="14843" max="14843" width="8.5" style="9" customWidth="1"/>
    <col min="14844" max="14844" width="4.625" style="9" customWidth="1"/>
    <col min="14845" max="14845" width="7.625" style="9" customWidth="1"/>
    <col min="14846" max="14846" width="7.875" style="9" customWidth="1"/>
    <col min="14847" max="14847" width="8.5" style="9" customWidth="1"/>
    <col min="14848" max="14849" width="7.625" style="9" customWidth="1"/>
    <col min="14850" max="14850" width="7.75" style="9" customWidth="1"/>
    <col min="14851" max="14851" width="7.125" style="9" customWidth="1"/>
    <col min="14852" max="14852" width="7.25" style="9" customWidth="1"/>
    <col min="14853" max="14854" width="7.625" style="9" customWidth="1"/>
    <col min="14855" max="14855" width="5.5" style="9" customWidth="1"/>
    <col min="14856" max="14858" width="8.75" style="9"/>
    <col min="14859" max="14859" width="7.75" style="9" customWidth="1"/>
    <col min="14860" max="15094" width="8.75" style="9"/>
    <col min="15095" max="15095" width="4.875" style="9" customWidth="1"/>
    <col min="15096" max="15096" width="21" style="9" customWidth="1"/>
    <col min="15097" max="15097" width="7.625" style="9" customWidth="1"/>
    <col min="15098" max="15098" width="8" style="9" customWidth="1"/>
    <col min="15099" max="15099" width="8.5" style="9" customWidth="1"/>
    <col min="15100" max="15100" width="4.625" style="9" customWidth="1"/>
    <col min="15101" max="15101" width="7.625" style="9" customWidth="1"/>
    <col min="15102" max="15102" width="7.875" style="9" customWidth="1"/>
    <col min="15103" max="15103" width="8.5" style="9" customWidth="1"/>
    <col min="15104" max="15105" width="7.625" style="9" customWidth="1"/>
    <col min="15106" max="15106" width="7.75" style="9" customWidth="1"/>
    <col min="15107" max="15107" width="7.125" style="9" customWidth="1"/>
    <col min="15108" max="15108" width="7.25" style="9" customWidth="1"/>
    <col min="15109" max="15110" width="7.625" style="9" customWidth="1"/>
    <col min="15111" max="15111" width="5.5" style="9" customWidth="1"/>
    <col min="15112" max="15114" width="8.75" style="9"/>
    <col min="15115" max="15115" width="7.75" style="9" customWidth="1"/>
    <col min="15116" max="15350" width="8.75" style="9"/>
    <col min="15351" max="15351" width="4.875" style="9" customWidth="1"/>
    <col min="15352" max="15352" width="21" style="9" customWidth="1"/>
    <col min="15353" max="15353" width="7.625" style="9" customWidth="1"/>
    <col min="15354" max="15354" width="8" style="9" customWidth="1"/>
    <col min="15355" max="15355" width="8.5" style="9" customWidth="1"/>
    <col min="15356" max="15356" width="4.625" style="9" customWidth="1"/>
    <col min="15357" max="15357" width="7.625" style="9" customWidth="1"/>
    <col min="15358" max="15358" width="7.875" style="9" customWidth="1"/>
    <col min="15359" max="15359" width="8.5" style="9" customWidth="1"/>
    <col min="15360" max="15361" width="7.625" style="9" customWidth="1"/>
    <col min="15362" max="15362" width="7.75" style="9" customWidth="1"/>
    <col min="15363" max="15363" width="7.125" style="9" customWidth="1"/>
    <col min="15364" max="15364" width="7.25" style="9" customWidth="1"/>
    <col min="15365" max="15366" width="7.625" style="9" customWidth="1"/>
    <col min="15367" max="15367" width="5.5" style="9" customWidth="1"/>
    <col min="15368" max="15370" width="8.75" style="9"/>
    <col min="15371" max="15371" width="7.75" style="9" customWidth="1"/>
    <col min="15372" max="15606" width="8.75" style="9"/>
    <col min="15607" max="15607" width="4.875" style="9" customWidth="1"/>
    <col min="15608" max="15608" width="21" style="9" customWidth="1"/>
    <col min="15609" max="15609" width="7.625" style="9" customWidth="1"/>
    <col min="15610" max="15610" width="8" style="9" customWidth="1"/>
    <col min="15611" max="15611" width="8.5" style="9" customWidth="1"/>
    <col min="15612" max="15612" width="4.625" style="9" customWidth="1"/>
    <col min="15613" max="15613" width="7.625" style="9" customWidth="1"/>
    <col min="15614" max="15614" width="7.875" style="9" customWidth="1"/>
    <col min="15615" max="15615" width="8.5" style="9" customWidth="1"/>
    <col min="15616" max="15617" width="7.625" style="9" customWidth="1"/>
    <col min="15618" max="15618" width="7.75" style="9" customWidth="1"/>
    <col min="15619" max="15619" width="7.125" style="9" customWidth="1"/>
    <col min="15620" max="15620" width="7.25" style="9" customWidth="1"/>
    <col min="15621" max="15622" width="7.625" style="9" customWidth="1"/>
    <col min="15623" max="15623" width="5.5" style="9" customWidth="1"/>
    <col min="15624" max="15626" width="8.75" style="9"/>
    <col min="15627" max="15627" width="7.75" style="9" customWidth="1"/>
    <col min="15628" max="15862" width="8.75" style="9"/>
    <col min="15863" max="15863" width="4.875" style="9" customWidth="1"/>
    <col min="15864" max="15864" width="21" style="9" customWidth="1"/>
    <col min="15865" max="15865" width="7.625" style="9" customWidth="1"/>
    <col min="15866" max="15866" width="8" style="9" customWidth="1"/>
    <col min="15867" max="15867" width="8.5" style="9" customWidth="1"/>
    <col min="15868" max="15868" width="4.625" style="9" customWidth="1"/>
    <col min="15869" max="15869" width="7.625" style="9" customWidth="1"/>
    <col min="15870" max="15870" width="7.875" style="9" customWidth="1"/>
    <col min="15871" max="15871" width="8.5" style="9" customWidth="1"/>
    <col min="15872" max="15873" width="7.625" style="9" customWidth="1"/>
    <col min="15874" max="15874" width="7.75" style="9" customWidth="1"/>
    <col min="15875" max="15875" width="7.125" style="9" customWidth="1"/>
    <col min="15876" max="15876" width="7.25" style="9" customWidth="1"/>
    <col min="15877" max="15878" width="7.625" style="9" customWidth="1"/>
    <col min="15879" max="15879" width="5.5" style="9" customWidth="1"/>
    <col min="15880" max="15882" width="8.75" style="9"/>
    <col min="15883" max="15883" width="7.75" style="9" customWidth="1"/>
    <col min="15884" max="16118" width="8.75" style="9"/>
    <col min="16119" max="16119" width="4.875" style="9" customWidth="1"/>
    <col min="16120" max="16120" width="21" style="9" customWidth="1"/>
    <col min="16121" max="16121" width="7.625" style="9" customWidth="1"/>
    <col min="16122" max="16122" width="8" style="9" customWidth="1"/>
    <col min="16123" max="16123" width="8.5" style="9" customWidth="1"/>
    <col min="16124" max="16124" width="4.625" style="9" customWidth="1"/>
    <col min="16125" max="16125" width="7.625" style="9" customWidth="1"/>
    <col min="16126" max="16126" width="7.875" style="9" customWidth="1"/>
    <col min="16127" max="16127" width="8.5" style="9" customWidth="1"/>
    <col min="16128" max="16129" width="7.625" style="9" customWidth="1"/>
    <col min="16130" max="16130" width="7.75" style="9" customWidth="1"/>
    <col min="16131" max="16131" width="7.125" style="9" customWidth="1"/>
    <col min="16132" max="16132" width="7.25" style="9" customWidth="1"/>
    <col min="16133" max="16134" width="7.625" style="9" customWidth="1"/>
    <col min="16135" max="16135" width="5.5" style="9" customWidth="1"/>
    <col min="16136" max="16138" width="8.75" style="9"/>
    <col min="16139" max="16139" width="7.75" style="9" customWidth="1"/>
    <col min="16140" max="16384" width="8.75" style="9"/>
  </cols>
  <sheetData>
    <row r="1" spans="1:17" ht="18.75" x14ac:dyDescent="0.3">
      <c r="A1" s="52"/>
      <c r="B1" s="53"/>
      <c r="C1" s="53"/>
      <c r="D1" s="53"/>
      <c r="E1" s="53"/>
      <c r="F1" s="53"/>
      <c r="G1" s="53"/>
      <c r="H1" s="53"/>
      <c r="I1" s="8"/>
      <c r="J1" s="8"/>
      <c r="K1" s="8"/>
      <c r="L1" s="8"/>
      <c r="M1" s="53"/>
      <c r="N1" s="53"/>
      <c r="O1" s="53"/>
      <c r="P1" s="9" t="s">
        <v>168</v>
      </c>
    </row>
    <row r="2" spans="1:17" ht="10.5" customHeight="1" x14ac:dyDescent="0.25">
      <c r="A2" s="53"/>
      <c r="B2" s="53"/>
      <c r="C2" s="53"/>
      <c r="D2" s="53"/>
      <c r="E2" s="53"/>
      <c r="F2" s="53"/>
      <c r="G2" s="53"/>
      <c r="H2" s="53"/>
      <c r="I2" s="8"/>
      <c r="J2" s="8"/>
      <c r="K2" s="8"/>
      <c r="L2" s="8"/>
      <c r="M2" s="53"/>
      <c r="N2" s="53"/>
      <c r="O2" s="53"/>
      <c r="P2" s="53"/>
    </row>
    <row r="3" spans="1:17" ht="18.75" x14ac:dyDescent="0.3">
      <c r="A3" s="212" t="s">
        <v>348</v>
      </c>
      <c r="B3" s="212"/>
      <c r="C3" s="212"/>
      <c r="D3" s="212"/>
      <c r="E3" s="212"/>
      <c r="F3" s="212"/>
      <c r="G3" s="212"/>
      <c r="H3" s="212"/>
      <c r="I3" s="212"/>
      <c r="J3" s="212"/>
      <c r="K3" s="212"/>
      <c r="L3" s="212"/>
      <c r="M3" s="212"/>
      <c r="N3" s="212"/>
      <c r="O3" s="212"/>
      <c r="P3" s="212"/>
      <c r="Q3" s="212"/>
    </row>
    <row r="4" spans="1:17" ht="16.5" customHeight="1" x14ac:dyDescent="0.25">
      <c r="A4" s="220" t="s">
        <v>356</v>
      </c>
      <c r="B4" s="220"/>
      <c r="C4" s="220"/>
      <c r="D4" s="220"/>
      <c r="E4" s="220"/>
      <c r="F4" s="220"/>
      <c r="G4" s="220"/>
      <c r="H4" s="220"/>
      <c r="I4" s="220"/>
      <c r="J4" s="220"/>
      <c r="K4" s="220"/>
      <c r="L4" s="220"/>
      <c r="M4" s="220"/>
      <c r="N4" s="220"/>
      <c r="O4" s="220"/>
      <c r="P4" s="220"/>
      <c r="Q4" s="220"/>
    </row>
    <row r="5" spans="1:17" ht="18.75" x14ac:dyDescent="0.3">
      <c r="A5" s="10"/>
      <c r="B5" s="10"/>
      <c r="C5" s="10"/>
      <c r="D5" s="10"/>
      <c r="E5" s="10"/>
      <c r="F5" s="10"/>
      <c r="G5" s="11"/>
      <c r="H5" s="11"/>
      <c r="I5" s="11"/>
      <c r="J5" s="11"/>
      <c r="K5" s="11"/>
      <c r="L5" s="11"/>
      <c r="M5" s="10"/>
      <c r="N5" s="10"/>
      <c r="O5" s="10"/>
      <c r="Q5" s="13" t="s">
        <v>326</v>
      </c>
    </row>
    <row r="6" spans="1:17" ht="19.5" customHeight="1" x14ac:dyDescent="0.25">
      <c r="A6" s="221" t="s">
        <v>2</v>
      </c>
      <c r="B6" s="224" t="s">
        <v>45</v>
      </c>
      <c r="C6" s="227" t="s">
        <v>4</v>
      </c>
      <c r="D6" s="228"/>
      <c r="E6" s="228"/>
      <c r="F6" s="229"/>
      <c r="G6" s="227" t="s">
        <v>5</v>
      </c>
      <c r="H6" s="230"/>
      <c r="I6" s="230"/>
      <c r="J6" s="230"/>
      <c r="K6" s="230"/>
      <c r="L6" s="230"/>
      <c r="M6" s="230"/>
      <c r="N6" s="230"/>
      <c r="O6" s="230"/>
      <c r="P6" s="230"/>
      <c r="Q6" s="231"/>
    </row>
    <row r="7" spans="1:17" ht="22.15" customHeight="1" x14ac:dyDescent="0.25">
      <c r="A7" s="222"/>
      <c r="B7" s="225"/>
      <c r="C7" s="221" t="s">
        <v>134</v>
      </c>
      <c r="D7" s="232" t="s">
        <v>138</v>
      </c>
      <c r="E7" s="233"/>
      <c r="F7" s="234" t="s">
        <v>135</v>
      </c>
      <c r="G7" s="221" t="s">
        <v>134</v>
      </c>
      <c r="H7" s="232" t="s">
        <v>138</v>
      </c>
      <c r="I7" s="233"/>
      <c r="J7" s="227" t="s">
        <v>331</v>
      </c>
      <c r="K7" s="240"/>
      <c r="L7" s="240"/>
      <c r="M7" s="240"/>
      <c r="N7" s="240"/>
      <c r="O7" s="240"/>
      <c r="P7" s="241"/>
      <c r="Q7" s="224" t="s">
        <v>135</v>
      </c>
    </row>
    <row r="8" spans="1:17" ht="22.15" customHeight="1" x14ac:dyDescent="0.25">
      <c r="A8" s="222"/>
      <c r="B8" s="225"/>
      <c r="C8" s="222"/>
      <c r="D8" s="234" t="s">
        <v>162</v>
      </c>
      <c r="E8" s="234" t="s">
        <v>163</v>
      </c>
      <c r="F8" s="235"/>
      <c r="G8" s="222"/>
      <c r="H8" s="234" t="s">
        <v>162</v>
      </c>
      <c r="I8" s="234" t="s">
        <v>163</v>
      </c>
      <c r="J8" s="221" t="s">
        <v>134</v>
      </c>
      <c r="K8" s="237" t="s">
        <v>162</v>
      </c>
      <c r="L8" s="238"/>
      <c r="M8" s="239"/>
      <c r="N8" s="237" t="s">
        <v>163</v>
      </c>
      <c r="O8" s="238"/>
      <c r="P8" s="239"/>
      <c r="Q8" s="225"/>
    </row>
    <row r="9" spans="1:17" ht="45" x14ac:dyDescent="0.25">
      <c r="A9" s="223"/>
      <c r="B9" s="226"/>
      <c r="C9" s="223"/>
      <c r="D9" s="235"/>
      <c r="E9" s="235"/>
      <c r="F9" s="236"/>
      <c r="G9" s="222"/>
      <c r="H9" s="235"/>
      <c r="I9" s="235"/>
      <c r="J9" s="222"/>
      <c r="K9" s="156" t="s">
        <v>134</v>
      </c>
      <c r="L9" s="155" t="s">
        <v>150</v>
      </c>
      <c r="M9" s="155" t="s">
        <v>149</v>
      </c>
      <c r="N9" s="156" t="s">
        <v>134</v>
      </c>
      <c r="O9" s="155" t="s">
        <v>150</v>
      </c>
      <c r="P9" s="155" t="s">
        <v>149</v>
      </c>
      <c r="Q9" s="226"/>
    </row>
    <row r="10" spans="1:17" s="54" customFormat="1" ht="18.75" customHeight="1" x14ac:dyDescent="0.25">
      <c r="A10" s="157" t="s">
        <v>6</v>
      </c>
      <c r="B10" s="154" t="s">
        <v>7</v>
      </c>
      <c r="C10" s="154">
        <v>1</v>
      </c>
      <c r="D10" s="154">
        <v>2</v>
      </c>
      <c r="E10" s="154">
        <v>3</v>
      </c>
      <c r="F10" s="154">
        <v>4</v>
      </c>
      <c r="G10" s="157" t="s">
        <v>164</v>
      </c>
      <c r="H10" s="157">
        <v>6</v>
      </c>
      <c r="I10" s="157">
        <v>7</v>
      </c>
      <c r="J10" s="157" t="s">
        <v>165</v>
      </c>
      <c r="K10" s="157" t="s">
        <v>166</v>
      </c>
      <c r="L10" s="157">
        <v>10</v>
      </c>
      <c r="M10" s="157">
        <v>11</v>
      </c>
      <c r="N10" s="157" t="s">
        <v>167</v>
      </c>
      <c r="O10" s="157">
        <v>13</v>
      </c>
      <c r="P10" s="157">
        <v>14</v>
      </c>
      <c r="Q10" s="158">
        <v>15</v>
      </c>
    </row>
    <row r="11" spans="1:17" s="11" customFormat="1" ht="24.75" customHeight="1" x14ac:dyDescent="0.3">
      <c r="A11" s="159"/>
      <c r="B11" s="160" t="s">
        <v>136</v>
      </c>
      <c r="C11" s="161">
        <f>SUM(C12:C15)</f>
        <v>10793000000</v>
      </c>
      <c r="D11" s="161">
        <f t="shared" ref="D11:P11" si="0">SUM(D12:D15)</f>
        <v>9644000000</v>
      </c>
      <c r="E11" s="161">
        <f t="shared" si="0"/>
        <v>1149000000</v>
      </c>
      <c r="F11" s="161">
        <f t="shared" si="0"/>
        <v>0</v>
      </c>
      <c r="G11" s="161">
        <f t="shared" si="0"/>
        <v>12709756250</v>
      </c>
      <c r="H11" s="161">
        <f t="shared" si="0"/>
        <v>11609617408</v>
      </c>
      <c r="I11" s="161">
        <f t="shared" si="0"/>
        <v>1100138842</v>
      </c>
      <c r="J11" s="161">
        <f t="shared" si="0"/>
        <v>12709756250</v>
      </c>
      <c r="K11" s="161">
        <f t="shared" si="0"/>
        <v>11609617408</v>
      </c>
      <c r="L11" s="161">
        <f t="shared" si="0"/>
        <v>11609617408</v>
      </c>
      <c r="M11" s="161">
        <f t="shared" si="0"/>
        <v>0</v>
      </c>
      <c r="N11" s="161">
        <f t="shared" si="0"/>
        <v>1100138842</v>
      </c>
      <c r="O11" s="161">
        <f t="shared" si="0"/>
        <v>1100138842</v>
      </c>
      <c r="P11" s="161">
        <f t="shared" si="0"/>
        <v>0</v>
      </c>
      <c r="Q11" s="162"/>
    </row>
    <row r="12" spans="1:17" s="11" customFormat="1" ht="39" customHeight="1" x14ac:dyDescent="0.3">
      <c r="A12" s="163">
        <v>1</v>
      </c>
      <c r="B12" s="164" t="s">
        <v>327</v>
      </c>
      <c r="C12" s="166">
        <f t="shared" ref="C12:C15" si="1">+D12+E12</f>
        <v>148000000</v>
      </c>
      <c r="D12" s="166"/>
      <c r="E12" s="167">
        <v>148000000</v>
      </c>
      <c r="F12" s="166"/>
      <c r="G12" s="168">
        <f t="shared" ref="G12:G15" si="2">+H12+I12</f>
        <v>148000000</v>
      </c>
      <c r="H12" s="168">
        <f t="shared" ref="H12:H15" si="3">+K12</f>
        <v>0</v>
      </c>
      <c r="I12" s="168">
        <v>148000000</v>
      </c>
      <c r="J12" s="168">
        <f t="shared" ref="J12:J15" si="4">+K12+N12</f>
        <v>148000000</v>
      </c>
      <c r="K12" s="168">
        <f t="shared" ref="K12:K15" si="5">+L12+M12</f>
        <v>0</v>
      </c>
      <c r="L12" s="168"/>
      <c r="M12" s="168"/>
      <c r="N12" s="168">
        <f t="shared" ref="N12:N15" si="6">+O12+P12</f>
        <v>148000000</v>
      </c>
      <c r="O12" s="168">
        <v>148000000</v>
      </c>
      <c r="P12" s="168"/>
      <c r="Q12" s="165"/>
    </row>
    <row r="13" spans="1:17" s="11" customFormat="1" ht="35.25" customHeight="1" x14ac:dyDescent="0.3">
      <c r="A13" s="163">
        <v>2</v>
      </c>
      <c r="B13" s="164" t="s">
        <v>328</v>
      </c>
      <c r="C13" s="166">
        <f t="shared" si="1"/>
        <v>301000000</v>
      </c>
      <c r="D13" s="166"/>
      <c r="E13" s="167">
        <v>301000000</v>
      </c>
      <c r="F13" s="166"/>
      <c r="G13" s="168">
        <f t="shared" si="2"/>
        <v>252138842</v>
      </c>
      <c r="H13" s="168">
        <f t="shared" si="3"/>
        <v>0</v>
      </c>
      <c r="I13" s="168">
        <v>252138842</v>
      </c>
      <c r="J13" s="168">
        <f t="shared" si="4"/>
        <v>252138842</v>
      </c>
      <c r="K13" s="168">
        <f t="shared" si="5"/>
        <v>0</v>
      </c>
      <c r="L13" s="168"/>
      <c r="M13" s="168"/>
      <c r="N13" s="168">
        <f t="shared" si="6"/>
        <v>252138842</v>
      </c>
      <c r="O13" s="168">
        <v>252138842</v>
      </c>
      <c r="P13" s="168"/>
      <c r="Q13" s="165"/>
    </row>
    <row r="14" spans="1:17" s="11" customFormat="1" ht="45.75" customHeight="1" x14ac:dyDescent="0.3">
      <c r="A14" s="163">
        <v>3</v>
      </c>
      <c r="B14" s="164" t="s">
        <v>329</v>
      </c>
      <c r="C14" s="166">
        <f t="shared" si="1"/>
        <v>9747000000</v>
      </c>
      <c r="D14" s="167">
        <v>9644000000</v>
      </c>
      <c r="E14" s="167">
        <v>103000000</v>
      </c>
      <c r="F14" s="166"/>
      <c r="G14" s="168">
        <f t="shared" si="2"/>
        <v>11712617408</v>
      </c>
      <c r="H14" s="167">
        <v>11609617408</v>
      </c>
      <c r="I14" s="167">
        <v>103000000</v>
      </c>
      <c r="J14" s="168">
        <f t="shared" si="4"/>
        <v>11712617408</v>
      </c>
      <c r="K14" s="168">
        <f t="shared" si="5"/>
        <v>11609617408</v>
      </c>
      <c r="L14" s="167">
        <v>11609617408</v>
      </c>
      <c r="M14" s="168"/>
      <c r="N14" s="168">
        <f t="shared" si="6"/>
        <v>103000000</v>
      </c>
      <c r="O14" s="167">
        <v>103000000</v>
      </c>
      <c r="P14" s="168"/>
      <c r="Q14" s="165"/>
    </row>
    <row r="15" spans="1:17" s="11" customFormat="1" ht="42.75" customHeight="1" x14ac:dyDescent="0.3">
      <c r="A15" s="171">
        <v>4</v>
      </c>
      <c r="B15" s="172" t="s">
        <v>330</v>
      </c>
      <c r="C15" s="173">
        <f t="shared" si="1"/>
        <v>597000000</v>
      </c>
      <c r="D15" s="173"/>
      <c r="E15" s="174">
        <v>597000000</v>
      </c>
      <c r="F15" s="173"/>
      <c r="G15" s="175">
        <f t="shared" si="2"/>
        <v>597000000</v>
      </c>
      <c r="H15" s="175">
        <f t="shared" si="3"/>
        <v>0</v>
      </c>
      <c r="I15" s="174">
        <v>597000000</v>
      </c>
      <c r="J15" s="175">
        <f t="shared" si="4"/>
        <v>597000000</v>
      </c>
      <c r="K15" s="175">
        <f t="shared" si="5"/>
        <v>0</v>
      </c>
      <c r="L15" s="175"/>
      <c r="M15" s="175"/>
      <c r="N15" s="175">
        <f t="shared" si="6"/>
        <v>597000000</v>
      </c>
      <c r="O15" s="174">
        <v>597000000</v>
      </c>
      <c r="P15" s="175"/>
      <c r="Q15" s="176"/>
    </row>
    <row r="16" spans="1:17" ht="18.75" x14ac:dyDescent="0.3">
      <c r="A16" s="11"/>
      <c r="B16" s="11"/>
      <c r="C16" s="11"/>
      <c r="D16" s="11"/>
      <c r="E16" s="11"/>
      <c r="F16" s="11"/>
      <c r="G16" s="11"/>
      <c r="H16" s="11"/>
      <c r="I16" s="11"/>
      <c r="J16" s="11"/>
      <c r="K16" s="11"/>
      <c r="L16" s="11"/>
      <c r="M16" s="11"/>
      <c r="N16" s="11"/>
      <c r="O16" s="11"/>
      <c r="P16" s="11"/>
    </row>
    <row r="17" spans="1:17" ht="18.75" hidden="1" x14ac:dyDescent="0.3">
      <c r="A17" s="11"/>
      <c r="B17" s="11"/>
      <c r="C17" s="11"/>
      <c r="D17" s="55"/>
      <c r="E17" s="11"/>
      <c r="F17" s="11"/>
      <c r="G17" s="11"/>
      <c r="H17" s="11"/>
      <c r="I17" s="11"/>
      <c r="J17" s="11"/>
      <c r="K17" s="242" t="s">
        <v>224</v>
      </c>
      <c r="L17" s="242"/>
      <c r="M17" s="242"/>
      <c r="N17" s="242"/>
      <c r="O17" s="242"/>
      <c r="P17" s="242"/>
      <c r="Q17" s="242"/>
    </row>
    <row r="18" spans="1:17" ht="18.75" hidden="1" x14ac:dyDescent="0.3">
      <c r="A18" s="11"/>
      <c r="B18" s="11"/>
      <c r="C18" s="11"/>
      <c r="D18" s="11"/>
      <c r="E18" s="11"/>
      <c r="F18" s="11"/>
      <c r="G18" s="11"/>
      <c r="H18" s="11"/>
      <c r="I18" s="11"/>
      <c r="J18" s="11"/>
      <c r="K18" s="243" t="s">
        <v>306</v>
      </c>
      <c r="L18" s="243"/>
      <c r="M18" s="243"/>
      <c r="N18" s="243"/>
      <c r="O18" s="243"/>
      <c r="P18" s="243"/>
      <c r="Q18" s="243"/>
    </row>
    <row r="19" spans="1:17" ht="18.75" hidden="1" x14ac:dyDescent="0.3">
      <c r="A19" s="11"/>
      <c r="B19" s="11"/>
      <c r="C19" s="11"/>
      <c r="D19" s="11"/>
      <c r="E19" s="11"/>
      <c r="F19" s="11"/>
      <c r="G19" s="11"/>
      <c r="H19" s="11"/>
      <c r="I19" s="11"/>
      <c r="J19" s="11"/>
      <c r="K19" s="244" t="s">
        <v>225</v>
      </c>
      <c r="L19" s="244"/>
      <c r="M19" s="244"/>
      <c r="N19" s="244"/>
      <c r="O19" s="244"/>
      <c r="P19" s="244"/>
      <c r="Q19" s="244"/>
    </row>
    <row r="20" spans="1:17" ht="18.75" hidden="1" x14ac:dyDescent="0.3">
      <c r="A20" s="11"/>
      <c r="B20" s="11"/>
      <c r="C20" s="11"/>
      <c r="D20" s="11"/>
      <c r="E20" s="11"/>
      <c r="F20" s="11"/>
      <c r="G20" s="11"/>
      <c r="H20" s="11"/>
      <c r="I20" s="11"/>
      <c r="J20" s="11"/>
      <c r="K20" s="11"/>
      <c r="L20" s="11"/>
      <c r="M20" s="11"/>
      <c r="N20" s="11"/>
      <c r="O20" s="11"/>
      <c r="P20" s="11"/>
    </row>
    <row r="21" spans="1:17" ht="18.75" x14ac:dyDescent="0.3">
      <c r="A21" s="11"/>
      <c r="B21" s="11"/>
      <c r="C21" s="11"/>
      <c r="D21" s="11"/>
      <c r="E21" s="11"/>
      <c r="F21" s="11"/>
      <c r="G21" s="11"/>
      <c r="H21" s="11"/>
      <c r="I21" s="11"/>
      <c r="J21" s="11"/>
      <c r="K21" s="11"/>
      <c r="L21" s="11"/>
      <c r="M21" s="11"/>
      <c r="N21" s="11"/>
      <c r="O21" s="11"/>
      <c r="P21" s="11"/>
    </row>
    <row r="22" spans="1:17" ht="18.75" x14ac:dyDescent="0.3">
      <c r="A22" s="11"/>
      <c r="B22" s="11"/>
      <c r="C22" s="11"/>
      <c r="D22" s="11"/>
      <c r="E22" s="11"/>
      <c r="F22" s="11"/>
      <c r="G22" s="11"/>
      <c r="H22" s="11"/>
      <c r="I22" s="11"/>
      <c r="J22" s="11"/>
      <c r="K22" s="11"/>
      <c r="L22" s="11"/>
      <c r="M22" s="11"/>
      <c r="N22" s="11"/>
      <c r="O22" s="11"/>
      <c r="P22" s="11"/>
    </row>
    <row r="23" spans="1:17" ht="18.75" x14ac:dyDescent="0.3">
      <c r="A23" s="11"/>
      <c r="B23" s="11"/>
      <c r="C23" s="11"/>
      <c r="D23" s="11"/>
      <c r="E23" s="11"/>
      <c r="F23" s="11"/>
      <c r="G23" s="11"/>
      <c r="H23" s="11"/>
      <c r="I23" s="11"/>
      <c r="J23" s="11"/>
      <c r="K23" s="11"/>
      <c r="L23" s="11"/>
      <c r="M23" s="11"/>
      <c r="N23" s="11"/>
      <c r="O23" s="11"/>
      <c r="P23" s="11"/>
    </row>
    <row r="24" spans="1:17" ht="18.75" x14ac:dyDescent="0.3">
      <c r="A24" s="11"/>
      <c r="B24" s="11"/>
      <c r="C24" s="11"/>
      <c r="D24" s="11"/>
      <c r="E24" s="11"/>
      <c r="F24" s="11"/>
      <c r="G24" s="11"/>
      <c r="H24" s="11"/>
      <c r="I24" s="11"/>
      <c r="J24" s="11"/>
      <c r="K24" s="11"/>
      <c r="L24" s="11"/>
      <c r="M24" s="11"/>
      <c r="N24" s="11"/>
      <c r="O24" s="11"/>
      <c r="P24" s="11"/>
    </row>
    <row r="25" spans="1:17" ht="18.75" x14ac:dyDescent="0.3">
      <c r="A25" s="11"/>
      <c r="B25" s="11"/>
      <c r="C25" s="11"/>
      <c r="D25" s="11"/>
      <c r="E25" s="11"/>
      <c r="F25" s="11"/>
      <c r="G25" s="11"/>
      <c r="H25" s="11"/>
      <c r="I25" s="11"/>
      <c r="J25" s="11"/>
      <c r="K25" s="11"/>
      <c r="L25" s="11"/>
      <c r="M25" s="11"/>
      <c r="N25" s="11"/>
      <c r="O25" s="11"/>
      <c r="P25" s="11"/>
    </row>
  </sheetData>
  <mergeCells count="23">
    <mergeCell ref="K17:Q17"/>
    <mergeCell ref="K18:Q18"/>
    <mergeCell ref="K19:Q19"/>
    <mergeCell ref="H8:H9"/>
    <mergeCell ref="I8:I9"/>
    <mergeCell ref="J8:J9"/>
    <mergeCell ref="Q7:Q9"/>
    <mergeCell ref="A3:Q3"/>
    <mergeCell ref="A4:Q4"/>
    <mergeCell ref="A6:A9"/>
    <mergeCell ref="B6:B9"/>
    <mergeCell ref="C6:F6"/>
    <mergeCell ref="G6:Q6"/>
    <mergeCell ref="C7:C9"/>
    <mergeCell ref="D7:E7"/>
    <mergeCell ref="F7:F9"/>
    <mergeCell ref="K8:M8"/>
    <mergeCell ref="N8:P8"/>
    <mergeCell ref="G7:G9"/>
    <mergeCell ref="H7:I7"/>
    <mergeCell ref="J7:P7"/>
    <mergeCell ref="D8:D9"/>
    <mergeCell ref="E8:E9"/>
  </mergeCells>
  <pageMargins left="0.49" right="0.17" top="0.76" bottom="0.31" header="0.3" footer="0.3"/>
  <pageSetup paperSize="9" scale="65" orientation="landscape" verticalDpi="0" r:id="rId1"/>
  <headerFooter differentFirst="1">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C77B-6D97-4346-AA51-DD5407C80B5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9"/>
  <sheetViews>
    <sheetView workbookViewId="0">
      <selection activeCell="A3" sqref="A3:F3"/>
    </sheetView>
  </sheetViews>
  <sheetFormatPr defaultRowHeight="15.75" x14ac:dyDescent="0.25"/>
  <cols>
    <col min="1" max="1" width="6" customWidth="1"/>
    <col min="2" max="2" width="28.75" customWidth="1"/>
    <col min="3" max="3" width="11.875" customWidth="1"/>
    <col min="4" max="4" width="12.625" customWidth="1"/>
    <col min="5" max="5" width="13.75" customWidth="1"/>
    <col min="6" max="6" width="13.25" customWidth="1"/>
    <col min="7" max="7" width="14.5" bestFit="1" customWidth="1"/>
  </cols>
  <sheetData>
    <row r="1" spans="1:7" x14ac:dyDescent="0.25">
      <c r="A1" s="59"/>
      <c r="B1" s="59"/>
      <c r="C1" s="59"/>
      <c r="D1" s="59"/>
      <c r="E1" s="59"/>
      <c r="F1" s="60" t="s">
        <v>0</v>
      </c>
    </row>
    <row r="2" spans="1:7" ht="18.75" x14ac:dyDescent="0.25">
      <c r="A2" s="187" t="s">
        <v>333</v>
      </c>
      <c r="B2" s="187"/>
      <c r="C2" s="187"/>
      <c r="D2" s="187"/>
      <c r="E2" s="187"/>
      <c r="F2" s="187"/>
    </row>
    <row r="3" spans="1:7" s="59" customFormat="1" x14ac:dyDescent="0.25">
      <c r="A3" s="190" t="s">
        <v>356</v>
      </c>
      <c r="B3" s="190"/>
      <c r="C3" s="190"/>
      <c r="D3" s="190"/>
      <c r="E3" s="190"/>
      <c r="F3" s="190"/>
    </row>
    <row r="4" spans="1:7" x14ac:dyDescent="0.25">
      <c r="A4" s="59"/>
      <c r="B4" s="59"/>
      <c r="C4" s="59"/>
      <c r="D4" s="59"/>
      <c r="E4" s="59"/>
      <c r="F4" s="61" t="s">
        <v>222</v>
      </c>
    </row>
    <row r="5" spans="1:7" x14ac:dyDescent="0.25">
      <c r="A5" s="188" t="s">
        <v>2</v>
      </c>
      <c r="B5" s="188" t="s">
        <v>195</v>
      </c>
      <c r="C5" s="188" t="s">
        <v>196</v>
      </c>
      <c r="D5" s="188" t="s">
        <v>197</v>
      </c>
      <c r="E5" s="184" t="s">
        <v>194</v>
      </c>
      <c r="F5" s="186"/>
    </row>
    <row r="6" spans="1:7" x14ac:dyDescent="0.25">
      <c r="A6" s="189"/>
      <c r="B6" s="189"/>
      <c r="C6" s="189"/>
      <c r="D6" s="189"/>
      <c r="E6" s="63" t="s">
        <v>198</v>
      </c>
      <c r="F6" s="62" t="s">
        <v>199</v>
      </c>
    </row>
    <row r="7" spans="1:7" ht="18" customHeight="1" x14ac:dyDescent="0.25">
      <c r="A7" s="64" t="s">
        <v>6</v>
      </c>
      <c r="B7" s="65" t="s">
        <v>8</v>
      </c>
      <c r="C7" s="66">
        <f>C8+C11+C14+C15</f>
        <v>129501000000</v>
      </c>
      <c r="D7" s="66">
        <f t="shared" ref="D7:E7" si="0">D8+D11+D14+D15</f>
        <v>168317322336</v>
      </c>
      <c r="E7" s="66">
        <f t="shared" si="0"/>
        <v>59743322336</v>
      </c>
      <c r="F7" s="67">
        <f>+D7/C7</f>
        <v>1.2997376262422684</v>
      </c>
    </row>
    <row r="8" spans="1:7" ht="18" customHeight="1" x14ac:dyDescent="0.25">
      <c r="A8" s="64" t="s">
        <v>9</v>
      </c>
      <c r="B8" s="65" t="s">
        <v>10</v>
      </c>
      <c r="C8" s="66">
        <f>SUM(C9:C10)</f>
        <v>0</v>
      </c>
      <c r="D8" s="66">
        <f t="shared" ref="D8:E8" si="1">SUM(D9:D10)</f>
        <v>495411726</v>
      </c>
      <c r="E8" s="66">
        <f t="shared" si="1"/>
        <v>495411726</v>
      </c>
      <c r="F8" s="67"/>
    </row>
    <row r="9" spans="1:7" ht="18" customHeight="1" x14ac:dyDescent="0.25">
      <c r="A9" s="68" t="s">
        <v>169</v>
      </c>
      <c r="B9" s="69" t="s">
        <v>12</v>
      </c>
      <c r="C9" s="70"/>
      <c r="D9" s="70">
        <v>495411726</v>
      </c>
      <c r="E9" s="70">
        <f>D9-C9</f>
        <v>495411726</v>
      </c>
      <c r="F9" s="71"/>
      <c r="G9" s="25"/>
    </row>
    <row r="10" spans="1:7" ht="18" customHeight="1" x14ac:dyDescent="0.25">
      <c r="A10" s="68" t="s">
        <v>170</v>
      </c>
      <c r="B10" s="69" t="s">
        <v>13</v>
      </c>
      <c r="C10" s="72"/>
      <c r="D10" s="72"/>
      <c r="E10" s="70">
        <f>D10-C10</f>
        <v>0</v>
      </c>
      <c r="F10" s="71"/>
    </row>
    <row r="11" spans="1:7" ht="18" customHeight="1" x14ac:dyDescent="0.25">
      <c r="A11" s="64" t="s">
        <v>14</v>
      </c>
      <c r="B11" s="65" t="s">
        <v>47</v>
      </c>
      <c r="C11" s="66">
        <f>SUM(C12:C13)</f>
        <v>108574000000</v>
      </c>
      <c r="D11" s="66">
        <f t="shared" ref="D11:E11" si="2">SUM(D12:D13)</f>
        <v>166390398849</v>
      </c>
      <c r="E11" s="66">
        <f t="shared" si="2"/>
        <v>57816398849</v>
      </c>
      <c r="F11" s="67">
        <f t="shared" ref="F11:F29" si="3">+D11/C11</f>
        <v>1.5325068510785271</v>
      </c>
    </row>
    <row r="12" spans="1:7" ht="18" customHeight="1" x14ac:dyDescent="0.25">
      <c r="A12" s="68" t="s">
        <v>169</v>
      </c>
      <c r="B12" s="69" t="s">
        <v>15</v>
      </c>
      <c r="C12" s="70">
        <v>18393000000</v>
      </c>
      <c r="D12" s="70">
        <v>18005760000</v>
      </c>
      <c r="E12" s="70">
        <f>D12-C12</f>
        <v>-387240000</v>
      </c>
      <c r="F12" s="71">
        <f t="shared" si="3"/>
        <v>0.97894633828086774</v>
      </c>
    </row>
    <row r="13" spans="1:7" ht="18" customHeight="1" x14ac:dyDescent="0.25">
      <c r="A13" s="68" t="s">
        <v>170</v>
      </c>
      <c r="B13" s="69" t="s">
        <v>16</v>
      </c>
      <c r="C13" s="70">
        <v>90181000000</v>
      </c>
      <c r="D13" s="70">
        <v>148384638849</v>
      </c>
      <c r="E13" s="70">
        <f t="shared" ref="E13:E36" si="4">D13-C13</f>
        <v>58203638849</v>
      </c>
      <c r="F13" s="71"/>
    </row>
    <row r="14" spans="1:7" ht="18" customHeight="1" x14ac:dyDescent="0.25">
      <c r="A14" s="64" t="s">
        <v>17</v>
      </c>
      <c r="B14" s="65" t="s">
        <v>19</v>
      </c>
      <c r="C14" s="66">
        <v>11476000000</v>
      </c>
      <c r="D14" s="66">
        <v>485618302</v>
      </c>
      <c r="E14" s="66">
        <v>485618302</v>
      </c>
      <c r="F14" s="67"/>
      <c r="G14" s="25"/>
    </row>
    <row r="15" spans="1:7" ht="26.25" customHeight="1" x14ac:dyDescent="0.25">
      <c r="A15" s="64" t="s">
        <v>18</v>
      </c>
      <c r="B15" s="65" t="s">
        <v>21</v>
      </c>
      <c r="C15" s="66">
        <v>9451000000</v>
      </c>
      <c r="D15" s="66">
        <v>945893459</v>
      </c>
      <c r="E15" s="66">
        <v>945893459</v>
      </c>
      <c r="F15" s="67"/>
      <c r="G15" s="25"/>
    </row>
    <row r="16" spans="1:7" ht="18" customHeight="1" x14ac:dyDescent="0.25">
      <c r="A16" s="64" t="s">
        <v>7</v>
      </c>
      <c r="B16" s="65" t="s">
        <v>22</v>
      </c>
      <c r="C16" s="66">
        <f>C17+C27+C24+C29+C28</f>
        <v>129501000000</v>
      </c>
      <c r="D16" s="66">
        <f>D17+D27+D24+D29</f>
        <v>159063230303</v>
      </c>
      <c r="E16" s="66">
        <f>E17+E27+E24+E29</f>
        <v>35725190398</v>
      </c>
      <c r="F16" s="67">
        <f t="shared" si="3"/>
        <v>1.2282780079149969</v>
      </c>
    </row>
    <row r="17" spans="1:6" ht="18" customHeight="1" x14ac:dyDescent="0.25">
      <c r="A17" s="64" t="s">
        <v>9</v>
      </c>
      <c r="B17" s="65" t="s">
        <v>200</v>
      </c>
      <c r="C17" s="66">
        <f>SUM(C18:C23)</f>
        <v>97589000000</v>
      </c>
      <c r="D17" s="66">
        <f t="shared" ref="D17:E17" si="5">SUM(D18:D23)</f>
        <v>129473582639</v>
      </c>
      <c r="E17" s="66">
        <f t="shared" si="5"/>
        <v>33775582639</v>
      </c>
      <c r="F17" s="67">
        <f t="shared" si="3"/>
        <v>1.3267231208332906</v>
      </c>
    </row>
    <row r="18" spans="1:6" ht="18" customHeight="1" x14ac:dyDescent="0.25">
      <c r="A18" s="68" t="s">
        <v>169</v>
      </c>
      <c r="B18" s="69" t="s">
        <v>23</v>
      </c>
      <c r="C18" s="70">
        <v>6729000000</v>
      </c>
      <c r="D18" s="70">
        <v>17684427471</v>
      </c>
      <c r="E18" s="70">
        <f t="shared" si="4"/>
        <v>10955427471</v>
      </c>
      <c r="F18" s="71">
        <f t="shared" si="3"/>
        <v>2.6280914654480605</v>
      </c>
    </row>
    <row r="19" spans="1:6" ht="18" customHeight="1" x14ac:dyDescent="0.25">
      <c r="A19" s="68" t="s">
        <v>170</v>
      </c>
      <c r="B19" s="69" t="s">
        <v>24</v>
      </c>
      <c r="C19" s="70">
        <v>88969000000</v>
      </c>
      <c r="D19" s="70">
        <f>111907258522-235000000-9820000+10148491</f>
        <v>111672587013</v>
      </c>
      <c r="E19" s="70">
        <f t="shared" si="4"/>
        <v>22703587013</v>
      </c>
      <c r="F19" s="71">
        <f t="shared" si="3"/>
        <v>1.255185368083265</v>
      </c>
    </row>
    <row r="20" spans="1:6" ht="26.25" customHeight="1" x14ac:dyDescent="0.25">
      <c r="A20" s="68" t="s">
        <v>171</v>
      </c>
      <c r="B20" s="69" t="s">
        <v>25</v>
      </c>
      <c r="C20" s="72"/>
      <c r="D20" s="72"/>
      <c r="E20" s="70">
        <f t="shared" si="4"/>
        <v>0</v>
      </c>
      <c r="F20" s="71"/>
    </row>
    <row r="21" spans="1:6" ht="18" customHeight="1" x14ac:dyDescent="0.25">
      <c r="A21" s="68" t="s">
        <v>172</v>
      </c>
      <c r="B21" s="69" t="s">
        <v>349</v>
      </c>
      <c r="C21" s="72"/>
      <c r="D21" s="99">
        <v>116568155</v>
      </c>
      <c r="E21" s="70">
        <f t="shared" si="4"/>
        <v>116568155</v>
      </c>
      <c r="F21" s="71"/>
    </row>
    <row r="22" spans="1:6" ht="18" customHeight="1" x14ac:dyDescent="0.25">
      <c r="A22" s="68" t="s">
        <v>173</v>
      </c>
      <c r="B22" s="69" t="s">
        <v>27</v>
      </c>
      <c r="C22" s="70">
        <v>1891000000</v>
      </c>
      <c r="D22" s="70"/>
      <c r="E22" s="70"/>
      <c r="F22" s="71">
        <f t="shared" si="3"/>
        <v>0</v>
      </c>
    </row>
    <row r="23" spans="1:6" ht="18" customHeight="1" x14ac:dyDescent="0.25">
      <c r="A23" s="68" t="s">
        <v>174</v>
      </c>
      <c r="B23" s="69" t="s">
        <v>28</v>
      </c>
      <c r="C23" s="70"/>
      <c r="D23" s="72"/>
      <c r="E23" s="70">
        <f t="shared" si="4"/>
        <v>0</v>
      </c>
      <c r="F23" s="71"/>
    </row>
    <row r="24" spans="1:6" ht="18" customHeight="1" x14ac:dyDescent="0.25">
      <c r="A24" s="64" t="s">
        <v>14</v>
      </c>
      <c r="B24" s="65" t="s">
        <v>29</v>
      </c>
      <c r="C24" s="66">
        <f>SUM(C25:C26)</f>
        <v>10985000000</v>
      </c>
      <c r="D24" s="66">
        <f t="shared" ref="D24:E24" si="6">SUM(D25:D26)</f>
        <v>12934607759</v>
      </c>
      <c r="E24" s="66">
        <f t="shared" si="6"/>
        <v>1949607759</v>
      </c>
      <c r="F24" s="71">
        <f t="shared" si="3"/>
        <v>1.1774790859353663</v>
      </c>
    </row>
    <row r="25" spans="1:6" ht="18" customHeight="1" x14ac:dyDescent="0.25">
      <c r="A25" s="68" t="s">
        <v>169</v>
      </c>
      <c r="B25" s="69" t="s">
        <v>30</v>
      </c>
      <c r="C25" s="70">
        <v>10750000000</v>
      </c>
      <c r="D25" s="70">
        <v>12709756250</v>
      </c>
      <c r="E25" s="70">
        <f t="shared" si="4"/>
        <v>1959756250</v>
      </c>
      <c r="F25" s="71">
        <f t="shared" si="3"/>
        <v>1.1823029069767441</v>
      </c>
    </row>
    <row r="26" spans="1:6" ht="18" customHeight="1" x14ac:dyDescent="0.25">
      <c r="A26" s="68" t="s">
        <v>170</v>
      </c>
      <c r="B26" s="69" t="s">
        <v>31</v>
      </c>
      <c r="C26" s="70">
        <v>235000000</v>
      </c>
      <c r="D26" s="70">
        <v>224851509</v>
      </c>
      <c r="E26" s="70">
        <f t="shared" si="4"/>
        <v>-10148491</v>
      </c>
      <c r="F26" s="71">
        <f t="shared" si="3"/>
        <v>0.95681493191489364</v>
      </c>
    </row>
    <row r="27" spans="1:6" ht="18" customHeight="1" x14ac:dyDescent="0.25">
      <c r="A27" s="64" t="s">
        <v>17</v>
      </c>
      <c r="B27" s="65" t="s">
        <v>32</v>
      </c>
      <c r="C27" s="66"/>
      <c r="D27" s="70">
        <v>16655039905</v>
      </c>
      <c r="E27" s="70"/>
      <c r="F27" s="71"/>
    </row>
    <row r="28" spans="1:6" ht="18" customHeight="1" x14ac:dyDescent="0.25">
      <c r="A28" s="64" t="s">
        <v>18</v>
      </c>
      <c r="B28" s="65" t="s">
        <v>355</v>
      </c>
      <c r="C28" s="66">
        <v>9451000000</v>
      </c>
      <c r="D28" s="70"/>
      <c r="E28" s="70"/>
      <c r="F28" s="71"/>
    </row>
    <row r="29" spans="1:6" ht="18" customHeight="1" x14ac:dyDescent="0.25">
      <c r="A29" s="64" t="s">
        <v>20</v>
      </c>
      <c r="B29" s="65" t="s">
        <v>332</v>
      </c>
      <c r="C29" s="66">
        <v>11476000000</v>
      </c>
      <c r="D29" s="66"/>
      <c r="E29" s="70"/>
      <c r="F29" s="71">
        <f t="shared" si="3"/>
        <v>0</v>
      </c>
    </row>
    <row r="30" spans="1:6" ht="27.75" customHeight="1" x14ac:dyDescent="0.25">
      <c r="A30" s="68" t="s">
        <v>33</v>
      </c>
      <c r="B30" s="69" t="s">
        <v>34</v>
      </c>
      <c r="C30" s="70"/>
      <c r="D30" s="70">
        <f>D7-D16</f>
        <v>9254092033</v>
      </c>
      <c r="E30" s="70">
        <f t="shared" si="4"/>
        <v>9254092033</v>
      </c>
      <c r="F30" s="71"/>
    </row>
    <row r="31" spans="1:6" ht="18" customHeight="1" x14ac:dyDescent="0.25">
      <c r="A31" s="68" t="s">
        <v>35</v>
      </c>
      <c r="B31" s="69" t="s">
        <v>36</v>
      </c>
      <c r="C31" s="72"/>
      <c r="D31" s="72"/>
      <c r="E31" s="70">
        <f t="shared" si="4"/>
        <v>0</v>
      </c>
      <c r="F31" s="71"/>
    </row>
    <row r="32" spans="1:6" ht="18" customHeight="1" x14ac:dyDescent="0.25">
      <c r="A32" s="64" t="s">
        <v>9</v>
      </c>
      <c r="B32" s="65" t="s">
        <v>37</v>
      </c>
      <c r="C32" s="73"/>
      <c r="D32" s="73"/>
      <c r="E32" s="70">
        <f t="shared" si="4"/>
        <v>0</v>
      </c>
      <c r="F32" s="71"/>
    </row>
    <row r="33" spans="1:6" ht="24" customHeight="1" x14ac:dyDescent="0.25">
      <c r="A33" s="64" t="s">
        <v>14</v>
      </c>
      <c r="B33" s="65" t="s">
        <v>38</v>
      </c>
      <c r="C33" s="73"/>
      <c r="D33" s="73"/>
      <c r="E33" s="70">
        <f t="shared" si="4"/>
        <v>0</v>
      </c>
      <c r="F33" s="71"/>
    </row>
    <row r="34" spans="1:6" ht="18" customHeight="1" x14ac:dyDescent="0.25">
      <c r="A34" s="68" t="s">
        <v>39</v>
      </c>
      <c r="B34" s="69" t="s">
        <v>40</v>
      </c>
      <c r="C34" s="72"/>
      <c r="D34" s="72"/>
      <c r="E34" s="70">
        <f t="shared" si="4"/>
        <v>0</v>
      </c>
      <c r="F34" s="71"/>
    </row>
    <row r="35" spans="1:6" ht="18" customHeight="1" x14ac:dyDescent="0.25">
      <c r="A35" s="64" t="s">
        <v>9</v>
      </c>
      <c r="B35" s="65" t="s">
        <v>41</v>
      </c>
      <c r="C35" s="73"/>
      <c r="D35" s="73"/>
      <c r="E35" s="70">
        <f t="shared" si="4"/>
        <v>0</v>
      </c>
      <c r="F35" s="71"/>
    </row>
    <row r="36" spans="1:6" ht="18" customHeight="1" x14ac:dyDescent="0.25">
      <c r="A36" s="63" t="s">
        <v>14</v>
      </c>
      <c r="B36" s="74" t="s">
        <v>42</v>
      </c>
      <c r="C36" s="75"/>
      <c r="D36" s="75"/>
      <c r="E36" s="76">
        <f t="shared" si="4"/>
        <v>0</v>
      </c>
      <c r="F36" s="77"/>
    </row>
    <row r="37" spans="1:6" ht="27.75" customHeight="1" x14ac:dyDescent="0.25">
      <c r="A37" s="78" t="s">
        <v>43</v>
      </c>
      <c r="B37" s="79" t="s">
        <v>44</v>
      </c>
      <c r="C37" s="80" t="s">
        <v>192</v>
      </c>
      <c r="D37" s="81" t="s">
        <v>192</v>
      </c>
      <c r="E37" s="81" t="s">
        <v>192</v>
      </c>
      <c r="F37" s="82"/>
    </row>
    <row r="38" spans="1:6" x14ac:dyDescent="0.25">
      <c r="D38" s="177"/>
      <c r="E38" s="177"/>
      <c r="F38" s="177"/>
    </row>
    <row r="39" spans="1:6" x14ac:dyDescent="0.25">
      <c r="D39" s="178"/>
      <c r="E39" s="178"/>
      <c r="F39" s="178"/>
    </row>
  </sheetData>
  <mergeCells count="9">
    <mergeCell ref="D38:F38"/>
    <mergeCell ref="D39:F39"/>
    <mergeCell ref="A2:F2"/>
    <mergeCell ref="A5:A6"/>
    <mergeCell ref="B5:B6"/>
    <mergeCell ref="C5:C6"/>
    <mergeCell ref="D5:D6"/>
    <mergeCell ref="E5:F5"/>
    <mergeCell ref="A3:F3"/>
  </mergeCells>
  <pageMargins left="0.7" right="0.2" top="0.68" bottom="0.75" header="0.3" footer="0.3"/>
  <pageSetup paperSize="9" scale="9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6D5FC-2548-40E5-83C4-FC9B956B10C9}">
  <dimension ref="A1:I76"/>
  <sheetViews>
    <sheetView workbookViewId="0">
      <selection activeCell="A3" sqref="A3:H3"/>
    </sheetView>
  </sheetViews>
  <sheetFormatPr defaultRowHeight="15.75" x14ac:dyDescent="0.25"/>
  <cols>
    <col min="1" max="1" width="5" customWidth="1"/>
    <col min="2" max="2" width="31.125" customWidth="1"/>
    <col min="3" max="3" width="12.5" customWidth="1"/>
    <col min="4" max="4" width="11.125" customWidth="1"/>
    <col min="5" max="5" width="12.5" customWidth="1"/>
    <col min="6" max="6" width="11.625" customWidth="1"/>
    <col min="7" max="8" width="7.375" customWidth="1"/>
    <col min="9" max="9" width="18.625" customWidth="1"/>
  </cols>
  <sheetData>
    <row r="1" spans="1:9" x14ac:dyDescent="0.25">
      <c r="A1" s="59"/>
      <c r="B1" s="59"/>
      <c r="C1" s="59"/>
      <c r="D1" s="59"/>
      <c r="E1" s="59"/>
      <c r="F1" s="59"/>
      <c r="G1" s="59"/>
      <c r="H1" s="60" t="s">
        <v>50</v>
      </c>
    </row>
    <row r="2" spans="1:9" x14ac:dyDescent="0.25">
      <c r="A2" s="180" t="s">
        <v>334</v>
      </c>
      <c r="B2" s="180"/>
      <c r="C2" s="180"/>
      <c r="D2" s="180"/>
      <c r="E2" s="180"/>
      <c r="F2" s="180"/>
      <c r="G2" s="180"/>
      <c r="H2" s="180"/>
    </row>
    <row r="3" spans="1:9" x14ac:dyDescent="0.25">
      <c r="A3" s="181" t="s">
        <v>356</v>
      </c>
      <c r="B3" s="181"/>
      <c r="C3" s="181"/>
      <c r="D3" s="181"/>
      <c r="E3" s="181"/>
      <c r="F3" s="181"/>
      <c r="G3" s="181"/>
      <c r="H3" s="181"/>
    </row>
    <row r="4" spans="1:9" x14ac:dyDescent="0.25">
      <c r="A4" s="59"/>
      <c r="B4" s="59"/>
      <c r="C4" s="59"/>
      <c r="D4" s="59"/>
      <c r="E4" s="59"/>
      <c r="F4" s="59"/>
      <c r="G4" s="59"/>
      <c r="H4" s="61" t="s">
        <v>222</v>
      </c>
    </row>
    <row r="5" spans="1:9" ht="22.5" customHeight="1" x14ac:dyDescent="0.25">
      <c r="A5" s="182" t="s">
        <v>191</v>
      </c>
      <c r="B5" s="183"/>
      <c r="C5" s="184" t="s">
        <v>4</v>
      </c>
      <c r="D5" s="185"/>
      <c r="E5" s="184" t="s">
        <v>5</v>
      </c>
      <c r="F5" s="185"/>
      <c r="G5" s="184" t="s">
        <v>46</v>
      </c>
      <c r="H5" s="186"/>
    </row>
    <row r="6" spans="1:9" ht="21" x14ac:dyDescent="0.25">
      <c r="A6" s="63" t="s">
        <v>2</v>
      </c>
      <c r="B6" s="63" t="s">
        <v>45</v>
      </c>
      <c r="C6" s="63" t="s">
        <v>51</v>
      </c>
      <c r="D6" s="63" t="s">
        <v>52</v>
      </c>
      <c r="E6" s="63" t="s">
        <v>51</v>
      </c>
      <c r="F6" s="63" t="s">
        <v>52</v>
      </c>
      <c r="G6" s="63" t="s">
        <v>51</v>
      </c>
      <c r="H6" s="62" t="s">
        <v>52</v>
      </c>
    </row>
    <row r="7" spans="1:9" x14ac:dyDescent="0.25">
      <c r="A7" s="83"/>
      <c r="B7" s="69" t="s">
        <v>53</v>
      </c>
      <c r="C7" s="70">
        <f>+C8+C69+C70+C71</f>
        <v>5186000000</v>
      </c>
      <c r="D7" s="70">
        <f>+D8+D69+D70+D71</f>
        <v>5186000000</v>
      </c>
      <c r="E7" s="70">
        <f t="shared" ref="E7:F7" si="0">+E8+E69+E70+E71</f>
        <v>12288096086</v>
      </c>
      <c r="F7" s="70">
        <f t="shared" si="0"/>
        <v>12154755285</v>
      </c>
      <c r="G7" s="84">
        <f>+E7/C7</f>
        <v>2.3694747562668725</v>
      </c>
      <c r="H7" s="71">
        <f>+F7/D7</f>
        <v>2.3437630707674511</v>
      </c>
    </row>
    <row r="8" spans="1:9" x14ac:dyDescent="0.25">
      <c r="A8" s="64" t="s">
        <v>6</v>
      </c>
      <c r="B8" s="65" t="s">
        <v>54</v>
      </c>
      <c r="C8" s="66">
        <f>+C9+C60+C61</f>
        <v>5186000000</v>
      </c>
      <c r="D8" s="66">
        <f>+D9+D60+D61</f>
        <v>5186000000</v>
      </c>
      <c r="E8" s="66">
        <f t="shared" ref="E8:F8" si="1">+E9+E60+E61</f>
        <v>10856584325</v>
      </c>
      <c r="F8" s="66">
        <f t="shared" si="1"/>
        <v>10723243524</v>
      </c>
      <c r="G8" s="84">
        <f t="shared" ref="G8:H9" si="2">+E8/C8</f>
        <v>2.0934408648283842</v>
      </c>
      <c r="H8" s="71">
        <f t="shared" si="2"/>
        <v>2.0677291793289627</v>
      </c>
      <c r="I8" s="24"/>
    </row>
    <row r="9" spans="1:9" ht="15.75" customHeight="1" x14ac:dyDescent="0.25">
      <c r="A9" s="64" t="s">
        <v>9</v>
      </c>
      <c r="B9" s="65" t="s">
        <v>55</v>
      </c>
      <c r="C9" s="66">
        <f>+C10+C15+C20+C27+C32+C33+C36+C37+C42+C43+C44+C45+C46+C47+C54+C55+C56+C57+C58+C59</f>
        <v>5186000000</v>
      </c>
      <c r="D9" s="66">
        <f>+D10+D15+D20+D27+D32+D33+D36+D37+D42+D43+D44+D45+D46+D47+D54+D55+D56+D57+D58+D59</f>
        <v>5186000000</v>
      </c>
      <c r="E9" s="66">
        <f t="shared" ref="E9:F9" si="3">+E10+E15+E20+E27+E32+E33+E36+E37+E42+E43+E44+E45+E46+E47+E54+E55+E56+E57+E58+E59</f>
        <v>10856584325</v>
      </c>
      <c r="F9" s="66">
        <f t="shared" si="3"/>
        <v>10723243524</v>
      </c>
      <c r="G9" s="84">
        <f t="shared" si="2"/>
        <v>2.0934408648283842</v>
      </c>
      <c r="H9" s="71">
        <f t="shared" si="2"/>
        <v>2.0677291793289627</v>
      </c>
      <c r="I9" s="25"/>
    </row>
    <row r="10" spans="1:9" ht="30" customHeight="1" x14ac:dyDescent="0.25">
      <c r="A10" s="68" t="s">
        <v>169</v>
      </c>
      <c r="B10" s="69" t="s">
        <v>201</v>
      </c>
      <c r="C10" s="70"/>
      <c r="D10" s="70"/>
      <c r="E10" s="70"/>
      <c r="F10" s="70"/>
      <c r="G10" s="84"/>
      <c r="H10" s="71"/>
    </row>
    <row r="11" spans="1:9" ht="22.5" x14ac:dyDescent="0.25">
      <c r="A11" s="68" t="s">
        <v>11</v>
      </c>
      <c r="B11" s="69" t="s">
        <v>202</v>
      </c>
      <c r="C11" s="70">
        <v>0</v>
      </c>
      <c r="D11" s="70">
        <v>0</v>
      </c>
      <c r="E11" s="70"/>
      <c r="F11" s="70"/>
      <c r="G11" s="84"/>
      <c r="H11" s="71"/>
    </row>
    <row r="12" spans="1:9" ht="22.5" x14ac:dyDescent="0.25">
      <c r="A12" s="68" t="s">
        <v>11</v>
      </c>
      <c r="B12" s="69" t="s">
        <v>203</v>
      </c>
      <c r="C12" s="72" t="s">
        <v>192</v>
      </c>
      <c r="D12" s="72" t="s">
        <v>192</v>
      </c>
      <c r="E12" s="72" t="s">
        <v>192</v>
      </c>
      <c r="F12" s="72" t="s">
        <v>192</v>
      </c>
      <c r="G12" s="84"/>
      <c r="H12" s="71"/>
    </row>
    <row r="13" spans="1:9" x14ac:dyDescent="0.25">
      <c r="A13" s="68" t="s">
        <v>11</v>
      </c>
      <c r="B13" s="69" t="s">
        <v>204</v>
      </c>
      <c r="C13" s="70">
        <v>0</v>
      </c>
      <c r="D13" s="70">
        <v>0</v>
      </c>
      <c r="E13" s="70"/>
      <c r="F13" s="70"/>
      <c r="G13" s="84"/>
      <c r="H13" s="71"/>
    </row>
    <row r="14" spans="1:9" ht="15.75" customHeight="1" x14ac:dyDescent="0.25">
      <c r="A14" s="68" t="s">
        <v>11</v>
      </c>
      <c r="B14" s="69" t="s">
        <v>205</v>
      </c>
      <c r="C14" s="72" t="s">
        <v>192</v>
      </c>
      <c r="D14" s="72" t="s">
        <v>192</v>
      </c>
      <c r="E14" s="72" t="s">
        <v>192</v>
      </c>
      <c r="F14" s="72" t="s">
        <v>192</v>
      </c>
      <c r="G14" s="84"/>
      <c r="H14" s="71"/>
    </row>
    <row r="15" spans="1:9" x14ac:dyDescent="0.25">
      <c r="A15" s="68" t="s">
        <v>170</v>
      </c>
      <c r="B15" s="69" t="s">
        <v>206</v>
      </c>
      <c r="C15" s="70">
        <v>0</v>
      </c>
      <c r="D15" s="70">
        <v>0</v>
      </c>
      <c r="E15" s="70">
        <f>SUM(E16:E19)</f>
        <v>2025000</v>
      </c>
      <c r="F15" s="70">
        <f>SUM(F16:F19)</f>
        <v>2025000</v>
      </c>
      <c r="G15" s="84"/>
      <c r="H15" s="71"/>
    </row>
    <row r="16" spans="1:9" ht="22.5" x14ac:dyDescent="0.25">
      <c r="A16" s="68" t="s">
        <v>11</v>
      </c>
      <c r="B16" s="69" t="s">
        <v>202</v>
      </c>
      <c r="C16" s="70">
        <v>0</v>
      </c>
      <c r="D16" s="70">
        <v>0</v>
      </c>
      <c r="E16" s="70">
        <v>1012500</v>
      </c>
      <c r="F16" s="70">
        <v>1012500</v>
      </c>
      <c r="G16" s="84"/>
      <c r="H16" s="71"/>
    </row>
    <row r="17" spans="1:8" ht="22.5" x14ac:dyDescent="0.25">
      <c r="A17" s="68" t="s">
        <v>11</v>
      </c>
      <c r="B17" s="69" t="s">
        <v>203</v>
      </c>
      <c r="C17" s="72" t="s">
        <v>192</v>
      </c>
      <c r="D17" s="72" t="s">
        <v>192</v>
      </c>
      <c r="E17" s="72" t="s">
        <v>192</v>
      </c>
      <c r="F17" s="72" t="s">
        <v>192</v>
      </c>
      <c r="G17" s="84"/>
      <c r="H17" s="71"/>
    </row>
    <row r="18" spans="1:8" x14ac:dyDescent="0.25">
      <c r="A18" s="68" t="s">
        <v>11</v>
      </c>
      <c r="B18" s="69" t="s">
        <v>204</v>
      </c>
      <c r="C18" s="70">
        <v>0</v>
      </c>
      <c r="D18" s="70">
        <v>0</v>
      </c>
      <c r="E18" s="70">
        <v>1012500</v>
      </c>
      <c r="F18" s="70">
        <v>1012500</v>
      </c>
      <c r="G18" s="84"/>
      <c r="H18" s="71"/>
    </row>
    <row r="19" spans="1:8" x14ac:dyDescent="0.25">
      <c r="A19" s="68" t="s">
        <v>11</v>
      </c>
      <c r="B19" s="69" t="s">
        <v>205</v>
      </c>
      <c r="C19" s="72" t="s">
        <v>192</v>
      </c>
      <c r="D19" s="72" t="s">
        <v>192</v>
      </c>
      <c r="E19" s="72" t="s">
        <v>192</v>
      </c>
      <c r="F19" s="72" t="s">
        <v>192</v>
      </c>
      <c r="G19" s="84"/>
      <c r="H19" s="71"/>
    </row>
    <row r="20" spans="1:8" ht="22.5" x14ac:dyDescent="0.25">
      <c r="A20" s="68" t="s">
        <v>171</v>
      </c>
      <c r="B20" s="69" t="s">
        <v>207</v>
      </c>
      <c r="C20" s="72">
        <f>+C21+C22+C23+C24+C25+C26</f>
        <v>0</v>
      </c>
      <c r="D20" s="72">
        <f>+D21+D22+D23+D24+D25+D26</f>
        <v>0</v>
      </c>
      <c r="E20" s="72" t="s">
        <v>192</v>
      </c>
      <c r="F20" s="72" t="s">
        <v>192</v>
      </c>
      <c r="G20" s="84"/>
      <c r="H20" s="71"/>
    </row>
    <row r="21" spans="1:8" ht="22.5" x14ac:dyDescent="0.25">
      <c r="A21" s="68" t="s">
        <v>11</v>
      </c>
      <c r="B21" s="69" t="s">
        <v>202</v>
      </c>
      <c r="C21" s="72"/>
      <c r="D21" s="72" t="s">
        <v>192</v>
      </c>
      <c r="E21" s="72" t="s">
        <v>192</v>
      </c>
      <c r="F21" s="72" t="s">
        <v>192</v>
      </c>
      <c r="G21" s="84"/>
      <c r="H21" s="71"/>
    </row>
    <row r="22" spans="1:8" ht="22.5" x14ac:dyDescent="0.25">
      <c r="A22" s="68" t="s">
        <v>11</v>
      </c>
      <c r="B22" s="69" t="s">
        <v>203</v>
      </c>
      <c r="C22" s="72" t="s">
        <v>192</v>
      </c>
      <c r="D22" s="72" t="s">
        <v>192</v>
      </c>
      <c r="E22" s="72" t="s">
        <v>192</v>
      </c>
      <c r="F22" s="72" t="s">
        <v>192</v>
      </c>
      <c r="G22" s="84"/>
      <c r="H22" s="71"/>
    </row>
    <row r="23" spans="1:8" x14ac:dyDescent="0.25">
      <c r="A23" s="68" t="s">
        <v>11</v>
      </c>
      <c r="B23" s="69" t="s">
        <v>204</v>
      </c>
      <c r="C23" s="72" t="s">
        <v>192</v>
      </c>
      <c r="D23" s="72" t="s">
        <v>192</v>
      </c>
      <c r="E23" s="72" t="s">
        <v>192</v>
      </c>
      <c r="F23" s="72" t="s">
        <v>192</v>
      </c>
      <c r="G23" s="84"/>
      <c r="H23" s="71"/>
    </row>
    <row r="24" spans="1:8" x14ac:dyDescent="0.25">
      <c r="A24" s="68" t="s">
        <v>11</v>
      </c>
      <c r="B24" s="69" t="s">
        <v>208</v>
      </c>
      <c r="C24" s="72" t="s">
        <v>192</v>
      </c>
      <c r="D24" s="72" t="s">
        <v>192</v>
      </c>
      <c r="E24" s="72" t="s">
        <v>192</v>
      </c>
      <c r="F24" s="72" t="s">
        <v>192</v>
      </c>
      <c r="G24" s="84"/>
      <c r="H24" s="71"/>
    </row>
    <row r="25" spans="1:8" x14ac:dyDescent="0.25">
      <c r="A25" s="68" t="s">
        <v>11</v>
      </c>
      <c r="B25" s="69" t="s">
        <v>205</v>
      </c>
      <c r="C25" s="72" t="s">
        <v>192</v>
      </c>
      <c r="D25" s="72" t="s">
        <v>192</v>
      </c>
      <c r="E25" s="72" t="s">
        <v>192</v>
      </c>
      <c r="F25" s="72" t="s">
        <v>192</v>
      </c>
      <c r="G25" s="84"/>
      <c r="H25" s="71"/>
    </row>
    <row r="26" spans="1:8" ht="15.75" customHeight="1" x14ac:dyDescent="0.25">
      <c r="A26" s="68" t="s">
        <v>11</v>
      </c>
      <c r="B26" s="69" t="s">
        <v>209</v>
      </c>
      <c r="C26" s="72" t="s">
        <v>192</v>
      </c>
      <c r="D26" s="72" t="s">
        <v>192</v>
      </c>
      <c r="E26" s="72" t="s">
        <v>192</v>
      </c>
      <c r="F26" s="72" t="s">
        <v>192</v>
      </c>
      <c r="G26" s="84"/>
      <c r="H26" s="71"/>
    </row>
    <row r="27" spans="1:8" x14ac:dyDescent="0.25">
      <c r="A27" s="68" t="s">
        <v>172</v>
      </c>
      <c r="B27" s="69" t="s">
        <v>210</v>
      </c>
      <c r="C27" s="70">
        <f>SUM(C28:C31)</f>
        <v>1128000000</v>
      </c>
      <c r="D27" s="70">
        <f>SUM(D28:D31)</f>
        <v>1128000000</v>
      </c>
      <c r="E27" s="70">
        <f>SUM(E28:E31)</f>
        <v>1363347724</v>
      </c>
      <c r="F27" s="70">
        <f>SUM(F28:F31)</f>
        <v>1363347724</v>
      </c>
      <c r="G27" s="84">
        <f t="shared" ref="G27:H55" si="4">+E27/C27</f>
        <v>1.2086415992907802</v>
      </c>
      <c r="H27" s="71">
        <f t="shared" si="4"/>
        <v>1.2086415992907802</v>
      </c>
    </row>
    <row r="28" spans="1:8" ht="22.5" x14ac:dyDescent="0.25">
      <c r="A28" s="68" t="s">
        <v>11</v>
      </c>
      <c r="B28" s="69" t="s">
        <v>202</v>
      </c>
      <c r="C28" s="70">
        <v>1128000000</v>
      </c>
      <c r="D28" s="70">
        <v>1128000000</v>
      </c>
      <c r="E28" s="70">
        <v>1251868320</v>
      </c>
      <c r="F28" s="70">
        <v>1251868320</v>
      </c>
      <c r="G28" s="84">
        <f t="shared" si="4"/>
        <v>1.109812340425532</v>
      </c>
      <c r="H28" s="71">
        <f t="shared" si="4"/>
        <v>1.109812340425532</v>
      </c>
    </row>
    <row r="29" spans="1:8" ht="22.5" x14ac:dyDescent="0.25">
      <c r="A29" s="68" t="s">
        <v>11</v>
      </c>
      <c r="B29" s="69" t="s">
        <v>203</v>
      </c>
      <c r="C29" s="70">
        <v>0</v>
      </c>
      <c r="D29" s="70">
        <v>0</v>
      </c>
      <c r="E29" s="70"/>
      <c r="F29" s="70"/>
      <c r="G29" s="84"/>
      <c r="H29" s="71"/>
    </row>
    <row r="30" spans="1:8" x14ac:dyDescent="0.25">
      <c r="A30" s="68" t="s">
        <v>11</v>
      </c>
      <c r="B30" s="69" t="s">
        <v>204</v>
      </c>
      <c r="C30" s="70"/>
      <c r="D30" s="70">
        <v>0</v>
      </c>
      <c r="E30" s="70">
        <v>111479404</v>
      </c>
      <c r="F30" s="70">
        <v>111479404</v>
      </c>
      <c r="G30" s="84"/>
      <c r="H30" s="71"/>
    </row>
    <row r="31" spans="1:8" x14ac:dyDescent="0.25">
      <c r="A31" s="68" t="s">
        <v>11</v>
      </c>
      <c r="B31" s="69" t="s">
        <v>205</v>
      </c>
      <c r="C31" s="70"/>
      <c r="D31" s="70">
        <v>0</v>
      </c>
      <c r="E31" s="70"/>
      <c r="F31" s="70"/>
      <c r="G31" s="84"/>
      <c r="H31" s="71"/>
    </row>
    <row r="32" spans="1:8" x14ac:dyDescent="0.25">
      <c r="A32" s="68" t="s">
        <v>173</v>
      </c>
      <c r="B32" s="69" t="s">
        <v>56</v>
      </c>
      <c r="C32" s="70">
        <v>790000000</v>
      </c>
      <c r="D32" s="70">
        <v>790000000</v>
      </c>
      <c r="E32" s="70">
        <v>1123565669</v>
      </c>
      <c r="F32" s="70">
        <v>1123565669</v>
      </c>
      <c r="G32" s="84">
        <f t="shared" si="4"/>
        <v>1.422235024050633</v>
      </c>
      <c r="H32" s="71">
        <f t="shared" si="4"/>
        <v>1.422235024050633</v>
      </c>
    </row>
    <row r="33" spans="1:8" x14ac:dyDescent="0.25">
      <c r="A33" s="68" t="s">
        <v>174</v>
      </c>
      <c r="B33" s="69" t="s">
        <v>57</v>
      </c>
      <c r="C33" s="72">
        <v>0</v>
      </c>
      <c r="D33" s="72" t="s">
        <v>192</v>
      </c>
      <c r="E33" s="72">
        <v>0</v>
      </c>
      <c r="F33" s="72" t="s">
        <v>192</v>
      </c>
      <c r="G33" s="84"/>
      <c r="H33" s="71"/>
    </row>
    <row r="34" spans="1:8" ht="22.5" x14ac:dyDescent="0.25">
      <c r="A34" s="68" t="s">
        <v>11</v>
      </c>
      <c r="B34" s="69" t="s">
        <v>58</v>
      </c>
      <c r="C34" s="72" t="s">
        <v>192</v>
      </c>
      <c r="D34" s="72" t="s">
        <v>192</v>
      </c>
      <c r="E34" s="72" t="s">
        <v>192</v>
      </c>
      <c r="F34" s="72" t="s">
        <v>192</v>
      </c>
      <c r="G34" s="84"/>
      <c r="H34" s="71"/>
    </row>
    <row r="35" spans="1:8" x14ac:dyDescent="0.25">
      <c r="A35" s="68" t="s">
        <v>11</v>
      </c>
      <c r="B35" s="69" t="s">
        <v>59</v>
      </c>
      <c r="C35" s="72" t="s">
        <v>192</v>
      </c>
      <c r="D35" s="72" t="s">
        <v>192</v>
      </c>
      <c r="E35" s="72" t="s">
        <v>192</v>
      </c>
      <c r="F35" s="72" t="s">
        <v>192</v>
      </c>
      <c r="G35" s="84"/>
      <c r="H35" s="71"/>
    </row>
    <row r="36" spans="1:8" x14ac:dyDescent="0.25">
      <c r="A36" s="68" t="s">
        <v>175</v>
      </c>
      <c r="B36" s="69" t="s">
        <v>60</v>
      </c>
      <c r="C36" s="70">
        <v>1967000000</v>
      </c>
      <c r="D36" s="70">
        <v>1967000000</v>
      </c>
      <c r="E36" s="70">
        <v>3436549956</v>
      </c>
      <c r="F36" s="70">
        <v>3436549956</v>
      </c>
      <c r="G36" s="84">
        <f t="shared" si="4"/>
        <v>1.7471021637010675</v>
      </c>
      <c r="H36" s="71">
        <f t="shared" si="4"/>
        <v>1.7471021637010675</v>
      </c>
    </row>
    <row r="37" spans="1:8" x14ac:dyDescent="0.25">
      <c r="A37" s="68" t="s">
        <v>176</v>
      </c>
      <c r="B37" s="69" t="s">
        <v>211</v>
      </c>
      <c r="C37" s="70">
        <v>307000000</v>
      </c>
      <c r="D37" s="70">
        <v>307000000</v>
      </c>
      <c r="E37" s="70">
        <f>SUM(E38:E41)</f>
        <v>307478952</v>
      </c>
      <c r="F37" s="70">
        <f>SUM(F38:F41)</f>
        <v>307478952</v>
      </c>
      <c r="G37" s="84">
        <f t="shared" si="4"/>
        <v>1.0015601042345277</v>
      </c>
      <c r="H37" s="71">
        <f t="shared" si="4"/>
        <v>1.0015601042345277</v>
      </c>
    </row>
    <row r="38" spans="1:8" x14ac:dyDescent="0.25">
      <c r="A38" s="68" t="s">
        <v>11</v>
      </c>
      <c r="B38" s="69" t="s">
        <v>61</v>
      </c>
      <c r="C38" s="70">
        <v>0</v>
      </c>
      <c r="D38" s="70">
        <v>0</v>
      </c>
      <c r="E38" s="70">
        <v>113893000</v>
      </c>
      <c r="F38" s="70">
        <v>113893000</v>
      </c>
      <c r="G38" s="84"/>
      <c r="H38" s="71"/>
    </row>
    <row r="39" spans="1:8" x14ac:dyDescent="0.25">
      <c r="A39" s="68" t="s">
        <v>11</v>
      </c>
      <c r="B39" s="69" t="s">
        <v>62</v>
      </c>
      <c r="C39" s="70">
        <v>0</v>
      </c>
      <c r="D39" s="70">
        <v>0</v>
      </c>
      <c r="E39" s="70"/>
      <c r="F39" s="70"/>
      <c r="G39" s="84"/>
      <c r="H39" s="71"/>
    </row>
    <row r="40" spans="1:8" x14ac:dyDescent="0.25">
      <c r="A40" s="68" t="s">
        <v>11</v>
      </c>
      <c r="B40" s="69" t="s">
        <v>63</v>
      </c>
      <c r="C40" s="70">
        <v>0</v>
      </c>
      <c r="D40" s="70">
        <v>0</v>
      </c>
      <c r="E40" s="70"/>
      <c r="F40" s="70"/>
      <c r="G40" s="84"/>
      <c r="H40" s="71"/>
    </row>
    <row r="41" spans="1:8" x14ac:dyDescent="0.25">
      <c r="A41" s="68" t="s">
        <v>11</v>
      </c>
      <c r="B41" s="69" t="s">
        <v>64</v>
      </c>
      <c r="C41" s="70">
        <v>0</v>
      </c>
      <c r="D41" s="70">
        <v>0</v>
      </c>
      <c r="E41" s="70">
        <v>193585952</v>
      </c>
      <c r="F41" s="70">
        <v>193585952</v>
      </c>
      <c r="G41" s="84"/>
      <c r="H41" s="71"/>
    </row>
    <row r="42" spans="1:8" x14ac:dyDescent="0.25">
      <c r="A42" s="68" t="s">
        <v>177</v>
      </c>
      <c r="B42" s="69" t="s">
        <v>65</v>
      </c>
      <c r="C42" s="72" t="s">
        <v>192</v>
      </c>
      <c r="D42" s="72" t="s">
        <v>192</v>
      </c>
      <c r="E42" s="72" t="s">
        <v>192</v>
      </c>
      <c r="F42" s="72" t="s">
        <v>192</v>
      </c>
      <c r="G42" s="84"/>
      <c r="H42" s="71"/>
    </row>
    <row r="43" spans="1:8" x14ac:dyDescent="0.25">
      <c r="A43" s="68" t="s">
        <v>178</v>
      </c>
      <c r="B43" s="69" t="s">
        <v>66</v>
      </c>
      <c r="C43" s="70">
        <v>53000000</v>
      </c>
      <c r="D43" s="70">
        <v>53000000</v>
      </c>
      <c r="E43" s="70">
        <v>65697710</v>
      </c>
      <c r="F43" s="70">
        <v>65697710</v>
      </c>
      <c r="G43" s="84">
        <f t="shared" si="4"/>
        <v>1.2395794339622641</v>
      </c>
      <c r="H43" s="71">
        <f t="shared" si="4"/>
        <v>1.2395794339622641</v>
      </c>
    </row>
    <row r="44" spans="1:8" x14ac:dyDescent="0.25">
      <c r="A44" s="68" t="s">
        <v>179</v>
      </c>
      <c r="B44" s="69" t="s">
        <v>67</v>
      </c>
      <c r="C44" s="70">
        <v>35000000</v>
      </c>
      <c r="D44" s="70">
        <v>35000000</v>
      </c>
      <c r="E44" s="70">
        <v>799094787</v>
      </c>
      <c r="F44" s="70">
        <v>799094787</v>
      </c>
      <c r="G44" s="84">
        <f t="shared" si="4"/>
        <v>22.83127962857143</v>
      </c>
      <c r="H44" s="71">
        <f t="shared" si="4"/>
        <v>22.83127962857143</v>
      </c>
    </row>
    <row r="45" spans="1:8" ht="25.5" customHeight="1" x14ac:dyDescent="0.25">
      <c r="A45" s="68" t="s">
        <v>180</v>
      </c>
      <c r="B45" s="69" t="s">
        <v>68</v>
      </c>
      <c r="C45" s="70">
        <v>650000000</v>
      </c>
      <c r="D45" s="70">
        <v>650000000</v>
      </c>
      <c r="E45" s="70">
        <v>3130072000</v>
      </c>
      <c r="F45" s="70">
        <v>3130072000</v>
      </c>
      <c r="G45" s="84">
        <f t="shared" si="4"/>
        <v>4.8154953846153843</v>
      </c>
      <c r="H45" s="71">
        <f t="shared" si="4"/>
        <v>4.8154953846153843</v>
      </c>
    </row>
    <row r="46" spans="1:8" ht="27.75" customHeight="1" x14ac:dyDescent="0.25">
      <c r="A46" s="68" t="s">
        <v>181</v>
      </c>
      <c r="B46" s="69" t="s">
        <v>69</v>
      </c>
      <c r="C46" s="72">
        <v>0</v>
      </c>
      <c r="D46" s="72" t="s">
        <v>192</v>
      </c>
      <c r="E46" s="72">
        <v>0</v>
      </c>
      <c r="F46" s="72" t="s">
        <v>192</v>
      </c>
      <c r="G46" s="84"/>
      <c r="H46" s="71"/>
    </row>
    <row r="47" spans="1:8" ht="15.75" customHeight="1" x14ac:dyDescent="0.25">
      <c r="A47" s="68" t="s">
        <v>182</v>
      </c>
      <c r="B47" s="69" t="s">
        <v>70</v>
      </c>
      <c r="C47" s="72" t="s">
        <v>192</v>
      </c>
      <c r="D47" s="72" t="s">
        <v>192</v>
      </c>
      <c r="E47" s="72" t="s">
        <v>192</v>
      </c>
      <c r="F47" s="72" t="s">
        <v>192</v>
      </c>
      <c r="G47" s="84"/>
      <c r="H47" s="71"/>
    </row>
    <row r="48" spans="1:8" ht="21.75" customHeight="1" x14ac:dyDescent="0.25">
      <c r="A48" s="68" t="s">
        <v>11</v>
      </c>
      <c r="B48" s="69" t="s">
        <v>249</v>
      </c>
      <c r="C48" s="72" t="s">
        <v>192</v>
      </c>
      <c r="D48" s="72" t="s">
        <v>192</v>
      </c>
      <c r="E48" s="72" t="s">
        <v>192</v>
      </c>
      <c r="F48" s="72" t="s">
        <v>192</v>
      </c>
      <c r="G48" s="84"/>
      <c r="H48" s="71"/>
    </row>
    <row r="49" spans="1:8" ht="15.75" customHeight="1" x14ac:dyDescent="0.25">
      <c r="A49" s="68" t="s">
        <v>11</v>
      </c>
      <c r="B49" s="69" t="s">
        <v>204</v>
      </c>
      <c r="C49" s="72" t="s">
        <v>192</v>
      </c>
      <c r="D49" s="72" t="s">
        <v>192</v>
      </c>
      <c r="E49" s="72" t="s">
        <v>192</v>
      </c>
      <c r="F49" s="72" t="s">
        <v>192</v>
      </c>
      <c r="G49" s="84"/>
      <c r="H49" s="71"/>
    </row>
    <row r="50" spans="1:8" x14ac:dyDescent="0.25">
      <c r="A50" s="68" t="s">
        <v>11</v>
      </c>
      <c r="B50" s="69" t="s">
        <v>250</v>
      </c>
      <c r="C50" s="72" t="s">
        <v>192</v>
      </c>
      <c r="D50" s="72" t="s">
        <v>192</v>
      </c>
      <c r="E50" s="72" t="s">
        <v>192</v>
      </c>
      <c r="F50" s="72" t="s">
        <v>192</v>
      </c>
      <c r="G50" s="84"/>
      <c r="H50" s="71"/>
    </row>
    <row r="51" spans="1:8" ht="33.75" customHeight="1" x14ac:dyDescent="0.25">
      <c r="A51" s="68" t="s">
        <v>11</v>
      </c>
      <c r="B51" s="69" t="s">
        <v>251</v>
      </c>
      <c r="C51" s="72" t="s">
        <v>192</v>
      </c>
      <c r="D51" s="72" t="s">
        <v>192</v>
      </c>
      <c r="E51" s="72" t="s">
        <v>192</v>
      </c>
      <c r="F51" s="72" t="s">
        <v>192</v>
      </c>
      <c r="G51" s="84"/>
      <c r="H51" s="71"/>
    </row>
    <row r="52" spans="1:8" ht="15.75" customHeight="1" x14ac:dyDescent="0.25">
      <c r="A52" s="68" t="s">
        <v>11</v>
      </c>
      <c r="B52" s="69" t="s">
        <v>252</v>
      </c>
      <c r="C52" s="72" t="s">
        <v>192</v>
      </c>
      <c r="D52" s="72" t="s">
        <v>192</v>
      </c>
      <c r="E52" s="72" t="s">
        <v>192</v>
      </c>
      <c r="F52" s="72" t="s">
        <v>192</v>
      </c>
      <c r="G52" s="84"/>
      <c r="H52" s="71"/>
    </row>
    <row r="53" spans="1:8" ht="22.5" x14ac:dyDescent="0.25">
      <c r="A53" s="68" t="s">
        <v>11</v>
      </c>
      <c r="B53" s="69" t="s">
        <v>253</v>
      </c>
      <c r="C53" s="72" t="s">
        <v>192</v>
      </c>
      <c r="D53" s="72" t="s">
        <v>192</v>
      </c>
      <c r="E53" s="72" t="s">
        <v>192</v>
      </c>
      <c r="F53" s="72" t="s">
        <v>192</v>
      </c>
      <c r="G53" s="84"/>
      <c r="H53" s="71"/>
    </row>
    <row r="54" spans="1:8" x14ac:dyDescent="0.25">
      <c r="A54" s="68" t="s">
        <v>183</v>
      </c>
      <c r="B54" s="69" t="s">
        <v>71</v>
      </c>
      <c r="C54" s="70">
        <v>21000000</v>
      </c>
      <c r="D54" s="70">
        <v>21000000</v>
      </c>
      <c r="E54" s="70"/>
      <c r="F54" s="70"/>
      <c r="G54" s="84">
        <f t="shared" si="4"/>
        <v>0</v>
      </c>
      <c r="H54" s="71">
        <f t="shared" si="4"/>
        <v>0</v>
      </c>
    </row>
    <row r="55" spans="1:8" x14ac:dyDescent="0.25">
      <c r="A55" s="68" t="s">
        <v>184</v>
      </c>
      <c r="B55" s="69" t="s">
        <v>72</v>
      </c>
      <c r="C55" s="70">
        <v>235000000</v>
      </c>
      <c r="D55" s="70">
        <v>235000000</v>
      </c>
      <c r="E55" s="70">
        <v>628752527</v>
      </c>
      <c r="F55" s="70">
        <v>495411726</v>
      </c>
      <c r="G55" s="84">
        <f t="shared" si="4"/>
        <v>2.6755426680851064</v>
      </c>
      <c r="H55" s="71">
        <f t="shared" si="4"/>
        <v>2.1081350042553191</v>
      </c>
    </row>
    <row r="56" spans="1:8" x14ac:dyDescent="0.25">
      <c r="A56" s="68" t="s">
        <v>185</v>
      </c>
      <c r="B56" s="69" t="s">
        <v>73</v>
      </c>
      <c r="C56" s="72">
        <v>0</v>
      </c>
      <c r="D56" s="72" t="s">
        <v>192</v>
      </c>
      <c r="E56" s="72" t="s">
        <v>192</v>
      </c>
      <c r="F56" s="72" t="s">
        <v>192</v>
      </c>
      <c r="G56" s="84"/>
      <c r="H56" s="71"/>
    </row>
    <row r="57" spans="1:8" ht="15.75" customHeight="1" x14ac:dyDescent="0.25">
      <c r="A57" s="68" t="s">
        <v>186</v>
      </c>
      <c r="B57" s="69" t="s">
        <v>212</v>
      </c>
      <c r="C57" s="72">
        <v>0</v>
      </c>
      <c r="D57" s="72" t="s">
        <v>192</v>
      </c>
      <c r="E57" s="72" t="s">
        <v>192</v>
      </c>
      <c r="F57" s="72" t="s">
        <v>192</v>
      </c>
      <c r="G57" s="84"/>
      <c r="H57" s="71"/>
    </row>
    <row r="58" spans="1:8" ht="41.25" customHeight="1" x14ac:dyDescent="0.25">
      <c r="A58" s="68" t="s">
        <v>187</v>
      </c>
      <c r="B58" s="69" t="s">
        <v>213</v>
      </c>
      <c r="C58" s="72" t="s">
        <v>192</v>
      </c>
      <c r="D58" s="72">
        <v>0</v>
      </c>
      <c r="E58" s="72" t="s">
        <v>192</v>
      </c>
      <c r="F58" s="72" t="s">
        <v>192</v>
      </c>
      <c r="G58" s="84"/>
      <c r="H58" s="71"/>
    </row>
    <row r="59" spans="1:8" ht="15.75" customHeight="1" x14ac:dyDescent="0.25">
      <c r="A59" s="68" t="s">
        <v>188</v>
      </c>
      <c r="B59" s="69" t="s">
        <v>214</v>
      </c>
      <c r="C59" s="72" t="s">
        <v>192</v>
      </c>
      <c r="D59" s="72" t="s">
        <v>192</v>
      </c>
      <c r="E59" s="72" t="s">
        <v>192</v>
      </c>
      <c r="F59" s="72" t="s">
        <v>192</v>
      </c>
      <c r="G59" s="84"/>
      <c r="H59" s="71"/>
    </row>
    <row r="60" spans="1:8" x14ac:dyDescent="0.25">
      <c r="A60" s="64" t="s">
        <v>14</v>
      </c>
      <c r="B60" s="65" t="s">
        <v>74</v>
      </c>
      <c r="C60" s="73" t="s">
        <v>192</v>
      </c>
      <c r="D60" s="73" t="s">
        <v>192</v>
      </c>
      <c r="E60" s="73" t="s">
        <v>192</v>
      </c>
      <c r="F60" s="73" t="s">
        <v>192</v>
      </c>
      <c r="G60" s="84"/>
      <c r="H60" s="71"/>
    </row>
    <row r="61" spans="1:8" x14ac:dyDescent="0.25">
      <c r="A61" s="64" t="s">
        <v>17</v>
      </c>
      <c r="B61" s="65" t="s">
        <v>215</v>
      </c>
      <c r="C61" s="73" t="s">
        <v>192</v>
      </c>
      <c r="D61" s="73" t="s">
        <v>192</v>
      </c>
      <c r="E61" s="73" t="s">
        <v>192</v>
      </c>
      <c r="F61" s="73" t="s">
        <v>192</v>
      </c>
      <c r="G61" s="84"/>
      <c r="H61" s="71"/>
    </row>
    <row r="62" spans="1:8" x14ac:dyDescent="0.25">
      <c r="A62" s="68" t="s">
        <v>169</v>
      </c>
      <c r="B62" s="69" t="s">
        <v>75</v>
      </c>
      <c r="C62" s="72" t="s">
        <v>192</v>
      </c>
      <c r="D62" s="72" t="s">
        <v>192</v>
      </c>
      <c r="E62" s="72" t="s">
        <v>192</v>
      </c>
      <c r="F62" s="72" t="s">
        <v>192</v>
      </c>
      <c r="G62" s="84"/>
      <c r="H62" s="71"/>
    </row>
    <row r="63" spans="1:8" x14ac:dyDescent="0.25">
      <c r="A63" s="68" t="s">
        <v>170</v>
      </c>
      <c r="B63" s="69" t="s">
        <v>76</v>
      </c>
      <c r="C63" s="72" t="s">
        <v>192</v>
      </c>
      <c r="D63" s="72" t="s">
        <v>192</v>
      </c>
      <c r="E63" s="72" t="s">
        <v>192</v>
      </c>
      <c r="F63" s="72" t="s">
        <v>192</v>
      </c>
      <c r="G63" s="84"/>
      <c r="H63" s="71"/>
    </row>
    <row r="64" spans="1:8" x14ac:dyDescent="0.25">
      <c r="A64" s="68" t="s">
        <v>171</v>
      </c>
      <c r="B64" s="69" t="s">
        <v>77</v>
      </c>
      <c r="C64" s="72" t="s">
        <v>192</v>
      </c>
      <c r="D64" s="72" t="s">
        <v>192</v>
      </c>
      <c r="E64" s="72" t="s">
        <v>192</v>
      </c>
      <c r="F64" s="72" t="s">
        <v>192</v>
      </c>
      <c r="G64" s="84"/>
      <c r="H64" s="71"/>
    </row>
    <row r="65" spans="1:8" ht="22.5" x14ac:dyDescent="0.25">
      <c r="A65" s="68" t="s">
        <v>172</v>
      </c>
      <c r="B65" s="69" t="s">
        <v>78</v>
      </c>
      <c r="C65" s="72" t="s">
        <v>192</v>
      </c>
      <c r="D65" s="72" t="s">
        <v>192</v>
      </c>
      <c r="E65" s="72" t="s">
        <v>192</v>
      </c>
      <c r="F65" s="72" t="s">
        <v>192</v>
      </c>
      <c r="G65" s="84"/>
      <c r="H65" s="71"/>
    </row>
    <row r="66" spans="1:8" x14ac:dyDescent="0.25">
      <c r="A66" s="68" t="s">
        <v>173</v>
      </c>
      <c r="B66" s="69" t="s">
        <v>79</v>
      </c>
      <c r="C66" s="72" t="s">
        <v>192</v>
      </c>
      <c r="D66" s="72" t="s">
        <v>192</v>
      </c>
      <c r="E66" s="72" t="s">
        <v>192</v>
      </c>
      <c r="F66" s="72" t="s">
        <v>192</v>
      </c>
      <c r="G66" s="84"/>
      <c r="H66" s="71"/>
    </row>
    <row r="67" spans="1:8" x14ac:dyDescent="0.25">
      <c r="A67" s="68" t="s">
        <v>174</v>
      </c>
      <c r="B67" s="69" t="s">
        <v>80</v>
      </c>
      <c r="C67" s="72" t="s">
        <v>192</v>
      </c>
      <c r="D67" s="72" t="s">
        <v>192</v>
      </c>
      <c r="E67" s="72" t="s">
        <v>192</v>
      </c>
      <c r="F67" s="72" t="s">
        <v>192</v>
      </c>
      <c r="G67" s="84"/>
      <c r="H67" s="71"/>
    </row>
    <row r="68" spans="1:8" x14ac:dyDescent="0.25">
      <c r="A68" s="64" t="s">
        <v>18</v>
      </c>
      <c r="B68" s="65" t="s">
        <v>81</v>
      </c>
      <c r="C68" s="73" t="s">
        <v>192</v>
      </c>
      <c r="D68" s="73" t="s">
        <v>192</v>
      </c>
      <c r="E68" s="73" t="s">
        <v>192</v>
      </c>
      <c r="F68" s="73" t="s">
        <v>192</v>
      </c>
      <c r="G68" s="84"/>
      <c r="H68" s="71"/>
    </row>
    <row r="69" spans="1:8" x14ac:dyDescent="0.25">
      <c r="A69" s="64" t="s">
        <v>7</v>
      </c>
      <c r="B69" s="65" t="s">
        <v>82</v>
      </c>
      <c r="C69" s="66">
        <v>0</v>
      </c>
      <c r="D69" s="66">
        <v>0</v>
      </c>
      <c r="E69" s="73" t="s">
        <v>192</v>
      </c>
      <c r="F69" s="73" t="s">
        <v>192</v>
      </c>
      <c r="G69" s="84"/>
      <c r="H69" s="71"/>
    </row>
    <row r="70" spans="1:8" x14ac:dyDescent="0.25">
      <c r="A70" s="64" t="s">
        <v>33</v>
      </c>
      <c r="B70" s="65" t="s">
        <v>83</v>
      </c>
      <c r="C70" s="66"/>
      <c r="D70" s="66"/>
      <c r="E70" s="66">
        <v>485618302</v>
      </c>
      <c r="F70" s="66">
        <v>485618302</v>
      </c>
      <c r="G70" s="84"/>
      <c r="H70" s="71"/>
    </row>
    <row r="71" spans="1:8" ht="21" x14ac:dyDescent="0.25">
      <c r="A71" s="64" t="s">
        <v>35</v>
      </c>
      <c r="B71" s="65" t="s">
        <v>84</v>
      </c>
      <c r="C71" s="66"/>
      <c r="D71" s="66"/>
      <c r="E71" s="66">
        <v>945893459</v>
      </c>
      <c r="F71" s="66">
        <v>945893459</v>
      </c>
      <c r="G71" s="84"/>
      <c r="H71" s="71"/>
    </row>
    <row r="72" spans="1:8" x14ac:dyDescent="0.25">
      <c r="A72" s="48"/>
      <c r="B72" s="49"/>
      <c r="C72" s="50"/>
      <c r="D72" s="50"/>
      <c r="E72" s="50"/>
      <c r="F72" s="50"/>
      <c r="G72" s="51"/>
      <c r="H72" s="51"/>
    </row>
    <row r="74" spans="1:8" x14ac:dyDescent="0.25">
      <c r="E74" s="177"/>
      <c r="F74" s="177"/>
      <c r="G74" s="177"/>
      <c r="H74" s="177"/>
    </row>
    <row r="75" spans="1:8" x14ac:dyDescent="0.25">
      <c r="E75" s="178"/>
      <c r="F75" s="178"/>
      <c r="G75" s="178"/>
      <c r="H75" s="178"/>
    </row>
    <row r="76" spans="1:8" x14ac:dyDescent="0.25">
      <c r="E76" s="179"/>
      <c r="F76" s="179"/>
      <c r="G76" s="179"/>
      <c r="H76" s="179"/>
    </row>
  </sheetData>
  <mergeCells count="9">
    <mergeCell ref="E74:H74"/>
    <mergeCell ref="E75:H75"/>
    <mergeCell ref="E76:H76"/>
    <mergeCell ref="A2:H2"/>
    <mergeCell ref="A3:H3"/>
    <mergeCell ref="A5:B5"/>
    <mergeCell ref="C5:D5"/>
    <mergeCell ref="E5:F5"/>
    <mergeCell ref="G5:H5"/>
  </mergeCells>
  <pageMargins left="0.7" right="0.2" top="0.75" bottom="0.25" header="0.3" footer="0.3"/>
  <pageSetup paperSize="9" scale="85" orientation="portrait" horizontalDpi="300" verticalDpi="300" r:id="rId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workbookViewId="0">
      <selection activeCell="H12" sqref="H12"/>
    </sheetView>
  </sheetViews>
  <sheetFormatPr defaultRowHeight="15.75" x14ac:dyDescent="0.25"/>
  <cols>
    <col min="1" max="1" width="5.875" customWidth="1"/>
    <col min="2" max="2" width="35.875" customWidth="1"/>
    <col min="3" max="3" width="14.125" customWidth="1"/>
    <col min="4" max="4" width="13.5" customWidth="1"/>
    <col min="5" max="5" width="11.375" customWidth="1"/>
    <col min="6" max="6" width="13.5" customWidth="1"/>
  </cols>
  <sheetData>
    <row r="1" spans="1:5" x14ac:dyDescent="0.25">
      <c r="A1" s="59"/>
      <c r="B1" s="59"/>
      <c r="C1" s="59"/>
      <c r="D1" s="59"/>
      <c r="E1" s="60" t="s">
        <v>85</v>
      </c>
    </row>
    <row r="2" spans="1:5" ht="21" customHeight="1" x14ac:dyDescent="0.25">
      <c r="A2" s="180" t="s">
        <v>335</v>
      </c>
      <c r="B2" s="180"/>
      <c r="C2" s="180"/>
      <c r="D2" s="180"/>
      <c r="E2" s="180"/>
    </row>
    <row r="3" spans="1:5" ht="18.75" customHeight="1" x14ac:dyDescent="0.25">
      <c r="A3" s="181" t="s">
        <v>356</v>
      </c>
      <c r="B3" s="181"/>
      <c r="C3" s="181"/>
      <c r="D3" s="181"/>
      <c r="E3" s="181"/>
    </row>
    <row r="4" spans="1:5" x14ac:dyDescent="0.25">
      <c r="A4" s="59"/>
      <c r="B4" s="59"/>
      <c r="C4" s="59"/>
      <c r="D4" s="59"/>
      <c r="E4" s="61" t="s">
        <v>222</v>
      </c>
    </row>
    <row r="5" spans="1:5" ht="26.25" customHeight="1" x14ac:dyDescent="0.25">
      <c r="A5" s="85" t="s">
        <v>2</v>
      </c>
      <c r="B5" s="85" t="s">
        <v>3</v>
      </c>
      <c r="C5" s="85" t="s">
        <v>4</v>
      </c>
      <c r="D5" s="85" t="s">
        <v>5</v>
      </c>
      <c r="E5" s="85" t="s">
        <v>46</v>
      </c>
    </row>
    <row r="6" spans="1:5" ht="16.5" customHeight="1" x14ac:dyDescent="0.25">
      <c r="A6" s="85" t="s">
        <v>6</v>
      </c>
      <c r="B6" s="85" t="s">
        <v>7</v>
      </c>
      <c r="C6" s="85">
        <v>1</v>
      </c>
      <c r="D6" s="85">
        <v>2</v>
      </c>
      <c r="E6" s="85" t="s">
        <v>86</v>
      </c>
    </row>
    <row r="7" spans="1:5" ht="22.5" customHeight="1" x14ac:dyDescent="0.25">
      <c r="A7" s="86"/>
      <c r="B7" s="87" t="s">
        <v>87</v>
      </c>
      <c r="C7" s="26">
        <f>C8+C29+C41</f>
        <v>108574400000</v>
      </c>
      <c r="D7" s="26">
        <f>D8+D29+D41</f>
        <v>159063230303</v>
      </c>
      <c r="E7" s="34">
        <f>+D7/C7</f>
        <v>1.4650159734062542</v>
      </c>
    </row>
    <row r="8" spans="1:5" ht="22.5" customHeight="1" x14ac:dyDescent="0.25">
      <c r="A8" s="88" t="s">
        <v>6</v>
      </c>
      <c r="B8" s="89" t="s">
        <v>88</v>
      </c>
      <c r="C8" s="27">
        <f>+C9+C20+C24+C25+C26+C28</f>
        <v>97589000000</v>
      </c>
      <c r="D8" s="27">
        <f>+D9+D20+D24+D25+D26+D28+D27</f>
        <v>129473582639</v>
      </c>
      <c r="E8" s="35">
        <f t="shared" ref="E8:E40" si="0">+D8/C8</f>
        <v>1.3267231208332906</v>
      </c>
    </row>
    <row r="9" spans="1:5" ht="22.5" customHeight="1" x14ac:dyDescent="0.25">
      <c r="A9" s="88" t="s">
        <v>9</v>
      </c>
      <c r="B9" s="89" t="s">
        <v>23</v>
      </c>
      <c r="C9" s="27">
        <f>+C10+C18+C19</f>
        <v>6729000000</v>
      </c>
      <c r="D9" s="27">
        <f>+D10+D18+D19</f>
        <v>17684427471</v>
      </c>
      <c r="E9" s="35">
        <f t="shared" si="0"/>
        <v>2.6280914654480605</v>
      </c>
    </row>
    <row r="10" spans="1:5" ht="19.5" customHeight="1" x14ac:dyDescent="0.25">
      <c r="A10" s="90">
        <v>1</v>
      </c>
      <c r="B10" s="37" t="s">
        <v>89</v>
      </c>
      <c r="C10" s="28">
        <v>6729000000</v>
      </c>
      <c r="D10" s="28">
        <v>17684427471</v>
      </c>
      <c r="E10" s="36">
        <f t="shared" si="0"/>
        <v>2.6280914654480605</v>
      </c>
    </row>
    <row r="11" spans="1:5" ht="26.25" customHeight="1" x14ac:dyDescent="0.25">
      <c r="A11" s="90"/>
      <c r="B11" s="91" t="s">
        <v>90</v>
      </c>
      <c r="C11" s="33"/>
      <c r="D11" s="33"/>
      <c r="E11" s="36"/>
    </row>
    <row r="12" spans="1:5" ht="26.25" customHeight="1" x14ac:dyDescent="0.25">
      <c r="A12" s="90" t="s">
        <v>11</v>
      </c>
      <c r="B12" s="91" t="s">
        <v>91</v>
      </c>
      <c r="C12" s="33">
        <v>5779000000</v>
      </c>
      <c r="D12" s="33">
        <v>17288064323</v>
      </c>
      <c r="E12" s="36">
        <f t="shared" si="0"/>
        <v>2.9915321548710851</v>
      </c>
    </row>
    <row r="13" spans="1:5" ht="26.25" customHeight="1" x14ac:dyDescent="0.25">
      <c r="A13" s="92" t="s">
        <v>11</v>
      </c>
      <c r="B13" s="91" t="s">
        <v>308</v>
      </c>
      <c r="C13" s="33">
        <v>330000000</v>
      </c>
      <c r="D13" s="33">
        <v>327688148</v>
      </c>
      <c r="E13" s="36">
        <f t="shared" si="0"/>
        <v>0.99299438787878791</v>
      </c>
    </row>
    <row r="14" spans="1:5" ht="26.25" customHeight="1" x14ac:dyDescent="0.25">
      <c r="A14" s="90" t="s">
        <v>11</v>
      </c>
      <c r="B14" s="91" t="s">
        <v>115</v>
      </c>
      <c r="C14" s="33">
        <v>620000000</v>
      </c>
      <c r="D14" s="33">
        <v>68675000</v>
      </c>
      <c r="E14" s="36">
        <f t="shared" si="0"/>
        <v>0.11076612903225806</v>
      </c>
    </row>
    <row r="15" spans="1:5" ht="26.25" customHeight="1" x14ac:dyDescent="0.25">
      <c r="A15" s="90"/>
      <c r="B15" s="91" t="s">
        <v>92</v>
      </c>
      <c r="C15" s="33"/>
      <c r="D15" s="33"/>
      <c r="E15" s="36"/>
    </row>
    <row r="16" spans="1:5" ht="26.25" customHeight="1" x14ac:dyDescent="0.25">
      <c r="A16" s="90" t="s">
        <v>11</v>
      </c>
      <c r="B16" s="91" t="s">
        <v>93</v>
      </c>
      <c r="C16" s="33">
        <v>6729000000</v>
      </c>
      <c r="D16" s="33">
        <v>11366927471</v>
      </c>
      <c r="E16" s="36">
        <f t="shared" si="0"/>
        <v>1.6892446828652103</v>
      </c>
    </row>
    <row r="17" spans="1:5" ht="26.25" customHeight="1" x14ac:dyDescent="0.25">
      <c r="A17" s="90" t="s">
        <v>11</v>
      </c>
      <c r="B17" s="91" t="s">
        <v>94</v>
      </c>
      <c r="C17" s="33"/>
      <c r="D17" s="33"/>
      <c r="E17" s="36"/>
    </row>
    <row r="18" spans="1:5" ht="58.5" customHeight="1" x14ac:dyDescent="0.25">
      <c r="A18" s="90">
        <v>2</v>
      </c>
      <c r="B18" s="37" t="s">
        <v>95</v>
      </c>
      <c r="C18" s="28"/>
      <c r="D18" s="28"/>
      <c r="E18" s="36"/>
    </row>
    <row r="19" spans="1:5" ht="22.5" customHeight="1" x14ac:dyDescent="0.25">
      <c r="A19" s="90">
        <v>3</v>
      </c>
      <c r="B19" s="37" t="s">
        <v>96</v>
      </c>
      <c r="C19" s="28"/>
      <c r="D19" s="28"/>
      <c r="E19" s="36"/>
    </row>
    <row r="20" spans="1:5" ht="22.5" customHeight="1" x14ac:dyDescent="0.25">
      <c r="A20" s="88" t="s">
        <v>14</v>
      </c>
      <c r="B20" s="89" t="s">
        <v>24</v>
      </c>
      <c r="C20" s="27">
        <v>88969000000</v>
      </c>
      <c r="D20" s="27">
        <f>111907258522-224851509-9820000</f>
        <v>111672587013</v>
      </c>
      <c r="E20" s="36">
        <f t="shared" si="0"/>
        <v>1.255185368083265</v>
      </c>
    </row>
    <row r="21" spans="1:5" ht="22.5" customHeight="1" x14ac:dyDescent="0.25">
      <c r="A21" s="90"/>
      <c r="B21" s="91" t="s">
        <v>97</v>
      </c>
      <c r="C21" s="28"/>
      <c r="D21" s="28"/>
      <c r="E21" s="36"/>
    </row>
    <row r="22" spans="1:5" ht="22.5" customHeight="1" x14ac:dyDescent="0.25">
      <c r="A22" s="90">
        <v>1</v>
      </c>
      <c r="B22" s="91" t="s">
        <v>91</v>
      </c>
      <c r="C22" s="33">
        <v>54983000000</v>
      </c>
      <c r="D22" s="33">
        <v>54552660553</v>
      </c>
      <c r="E22" s="36">
        <f t="shared" si="0"/>
        <v>0.99217322723387225</v>
      </c>
    </row>
    <row r="23" spans="1:5" ht="22.5" customHeight="1" x14ac:dyDescent="0.25">
      <c r="A23" s="90">
        <v>2</v>
      </c>
      <c r="B23" s="91" t="s">
        <v>98</v>
      </c>
      <c r="C23" s="28"/>
      <c r="D23" s="28"/>
      <c r="E23" s="36"/>
    </row>
    <row r="24" spans="1:5" ht="30" customHeight="1" x14ac:dyDescent="0.25">
      <c r="A24" s="88" t="s">
        <v>17</v>
      </c>
      <c r="B24" s="89" t="s">
        <v>25</v>
      </c>
      <c r="C24" s="28"/>
      <c r="D24" s="28"/>
      <c r="E24" s="36"/>
    </row>
    <row r="25" spans="1:5" ht="26.25" customHeight="1" x14ac:dyDescent="0.25">
      <c r="A25" s="88" t="s">
        <v>18</v>
      </c>
      <c r="B25" s="89" t="s">
        <v>26</v>
      </c>
      <c r="C25" s="28"/>
      <c r="D25" s="28"/>
      <c r="E25" s="36"/>
    </row>
    <row r="26" spans="1:5" ht="26.25" customHeight="1" x14ac:dyDescent="0.25">
      <c r="A26" s="88" t="s">
        <v>20</v>
      </c>
      <c r="B26" s="89" t="s">
        <v>27</v>
      </c>
      <c r="C26" s="27">
        <v>1891000000</v>
      </c>
      <c r="D26" s="27"/>
      <c r="E26" s="36">
        <f t="shared" si="0"/>
        <v>0</v>
      </c>
    </row>
    <row r="27" spans="1:5" ht="26.25" customHeight="1" x14ac:dyDescent="0.25">
      <c r="A27" s="88" t="s">
        <v>99</v>
      </c>
      <c r="B27" s="89" t="s">
        <v>350</v>
      </c>
      <c r="C27" s="27"/>
      <c r="D27" s="27">
        <v>116568155</v>
      </c>
      <c r="E27" s="36"/>
    </row>
    <row r="28" spans="1:5" ht="26.25" customHeight="1" x14ac:dyDescent="0.25">
      <c r="A28" s="88" t="s">
        <v>137</v>
      </c>
      <c r="B28" s="89" t="s">
        <v>28</v>
      </c>
      <c r="C28" s="27">
        <v>0</v>
      </c>
      <c r="D28" s="27"/>
      <c r="E28" s="36"/>
    </row>
    <row r="29" spans="1:5" ht="19.5" customHeight="1" x14ac:dyDescent="0.25">
      <c r="A29" s="88" t="s">
        <v>7</v>
      </c>
      <c r="B29" s="89" t="s">
        <v>100</v>
      </c>
      <c r="C29" s="27">
        <f>+C30+C40</f>
        <v>10985400000</v>
      </c>
      <c r="D29" s="27">
        <f t="shared" ref="D29" si="1">+D30+D40</f>
        <v>12934607759</v>
      </c>
      <c r="E29" s="36">
        <f t="shared" si="0"/>
        <v>1.1774362116081345</v>
      </c>
    </row>
    <row r="30" spans="1:5" ht="22.5" customHeight="1" x14ac:dyDescent="0.25">
      <c r="A30" s="88" t="s">
        <v>9</v>
      </c>
      <c r="B30" s="89" t="s">
        <v>30</v>
      </c>
      <c r="C30" s="27">
        <f>+C31+C34+C37</f>
        <v>10750400000</v>
      </c>
      <c r="D30" s="27">
        <f>+D31+D34+D37</f>
        <v>12709756250</v>
      </c>
      <c r="E30" s="36">
        <f t="shared" si="0"/>
        <v>1.1822589159473136</v>
      </c>
    </row>
    <row r="31" spans="1:5" ht="36" customHeight="1" x14ac:dyDescent="0.25">
      <c r="A31" s="88" t="s">
        <v>226</v>
      </c>
      <c r="B31" s="37" t="s">
        <v>216</v>
      </c>
      <c r="C31" s="28">
        <f>SUM(C32:C33)</f>
        <v>808700000</v>
      </c>
      <c r="D31" s="28">
        <f>SUM(D32:D33)</f>
        <v>796222878</v>
      </c>
      <c r="E31" s="36">
        <f t="shared" si="0"/>
        <v>0.98457138370223818</v>
      </c>
    </row>
    <row r="32" spans="1:5" ht="22.5" customHeight="1" x14ac:dyDescent="0.25">
      <c r="A32" s="88"/>
      <c r="B32" s="58" t="s">
        <v>309</v>
      </c>
      <c r="C32" s="28"/>
      <c r="D32" s="28"/>
      <c r="E32" s="36"/>
    </row>
    <row r="33" spans="1:6" ht="22.5" customHeight="1" x14ac:dyDescent="0.25">
      <c r="A33" s="88"/>
      <c r="B33" s="58" t="s">
        <v>310</v>
      </c>
      <c r="C33" s="28">
        <v>808700000</v>
      </c>
      <c r="D33" s="28">
        <v>796222878</v>
      </c>
      <c r="E33" s="36">
        <f t="shared" si="0"/>
        <v>0.98457138370223818</v>
      </c>
    </row>
    <row r="34" spans="1:6" ht="36" customHeight="1" x14ac:dyDescent="0.25">
      <c r="A34" s="88" t="s">
        <v>226</v>
      </c>
      <c r="B34" s="37" t="s">
        <v>217</v>
      </c>
      <c r="C34" s="28">
        <f>SUM(C35:C36)</f>
        <v>9798000000</v>
      </c>
      <c r="D34" s="28">
        <f>SUM(D35:D36)</f>
        <v>11763617408</v>
      </c>
      <c r="E34" s="36">
        <f t="shared" si="0"/>
        <v>1.2006141465605225</v>
      </c>
    </row>
    <row r="35" spans="1:6" ht="23.25" customHeight="1" x14ac:dyDescent="0.25">
      <c r="A35" s="88"/>
      <c r="B35" s="58" t="s">
        <v>309</v>
      </c>
      <c r="C35" s="28">
        <v>9644000000</v>
      </c>
      <c r="D35" s="28">
        <v>11609617408</v>
      </c>
      <c r="E35" s="36">
        <f t="shared" si="0"/>
        <v>1.2038176491082537</v>
      </c>
    </row>
    <row r="36" spans="1:6" ht="23.25" customHeight="1" x14ac:dyDescent="0.25">
      <c r="A36" s="88"/>
      <c r="B36" s="58" t="s">
        <v>310</v>
      </c>
      <c r="C36" s="28">
        <v>154000000</v>
      </c>
      <c r="D36" s="28">
        <v>154000000</v>
      </c>
      <c r="E36" s="36">
        <f t="shared" si="0"/>
        <v>1</v>
      </c>
    </row>
    <row r="37" spans="1:6" ht="54.75" customHeight="1" x14ac:dyDescent="0.25">
      <c r="A37" s="88" t="s">
        <v>226</v>
      </c>
      <c r="B37" s="37" t="s">
        <v>218</v>
      </c>
      <c r="C37" s="28">
        <f>SUM(C38:C39)</f>
        <v>143700000</v>
      </c>
      <c r="D37" s="28">
        <f>SUM(D38:D39)</f>
        <v>149915964</v>
      </c>
      <c r="E37" s="36">
        <f t="shared" si="0"/>
        <v>1.0432565344467641</v>
      </c>
    </row>
    <row r="38" spans="1:6" ht="29.25" customHeight="1" x14ac:dyDescent="0.25">
      <c r="A38" s="88"/>
      <c r="B38" s="58" t="s">
        <v>309</v>
      </c>
      <c r="C38" s="28"/>
      <c r="D38" s="28"/>
      <c r="E38" s="36"/>
    </row>
    <row r="39" spans="1:6" ht="29.25" customHeight="1" x14ac:dyDescent="0.25">
      <c r="A39" s="88"/>
      <c r="B39" s="58" t="s">
        <v>310</v>
      </c>
      <c r="C39" s="28">
        <v>143700000</v>
      </c>
      <c r="D39" s="28">
        <v>149915964</v>
      </c>
      <c r="E39" s="36">
        <f t="shared" si="0"/>
        <v>1.0432565344467641</v>
      </c>
    </row>
    <row r="40" spans="1:6" ht="22.5" customHeight="1" x14ac:dyDescent="0.25">
      <c r="A40" s="88" t="s">
        <v>14</v>
      </c>
      <c r="B40" s="89" t="s">
        <v>101</v>
      </c>
      <c r="C40" s="28">
        <v>235000000</v>
      </c>
      <c r="D40" s="28">
        <v>224851509</v>
      </c>
      <c r="E40" s="36">
        <f t="shared" si="0"/>
        <v>0.95681493191489364</v>
      </c>
    </row>
    <row r="41" spans="1:6" ht="22.5" customHeight="1" x14ac:dyDescent="0.25">
      <c r="A41" s="93" t="s">
        <v>33</v>
      </c>
      <c r="B41" s="94" t="s">
        <v>102</v>
      </c>
      <c r="C41" s="29"/>
      <c r="D41" s="30">
        <v>16655039905</v>
      </c>
      <c r="E41" s="169"/>
    </row>
    <row r="42" spans="1:6" ht="27" hidden="1" customHeight="1" x14ac:dyDescent="0.25">
      <c r="A42" s="191" t="s">
        <v>103</v>
      </c>
      <c r="B42" s="191"/>
      <c r="C42" s="191"/>
      <c r="D42" s="191"/>
      <c r="E42" s="191"/>
    </row>
    <row r="43" spans="1:6" x14ac:dyDescent="0.25">
      <c r="A43" s="1"/>
      <c r="C43" s="177"/>
      <c r="D43" s="177"/>
      <c r="E43" s="177"/>
      <c r="F43" s="31"/>
    </row>
    <row r="44" spans="1:6" x14ac:dyDescent="0.25">
      <c r="C44" s="178"/>
      <c r="D44" s="178"/>
      <c r="E44" s="178"/>
      <c r="F44" s="32"/>
    </row>
  </sheetData>
  <mergeCells count="5">
    <mergeCell ref="C43:E43"/>
    <mergeCell ref="C44:E44"/>
    <mergeCell ref="A42:E42"/>
    <mergeCell ref="A2:E2"/>
    <mergeCell ref="A3:E3"/>
  </mergeCells>
  <pageMargins left="0.7" right="0.2" top="0.71" bottom="0.4" header="0.3" footer="0.3"/>
  <pageSetup paperSize="9" orientation="portrait" verticalDpi="0" r:id="rId1"/>
  <headerFooter differentFirst="1">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4"/>
  <sheetViews>
    <sheetView workbookViewId="0">
      <selection activeCell="A3" sqref="A3:F3"/>
    </sheetView>
  </sheetViews>
  <sheetFormatPr defaultRowHeight="15.75" x14ac:dyDescent="0.25"/>
  <cols>
    <col min="1" max="1" width="4.5" customWidth="1"/>
    <col min="2" max="2" width="33.625" customWidth="1"/>
    <col min="3" max="3" width="11.75" customWidth="1"/>
    <col min="4" max="4" width="11.875" customWidth="1"/>
    <col min="5" max="5" width="11.5" customWidth="1"/>
    <col min="6" max="6" width="10.75" customWidth="1"/>
    <col min="7" max="7" width="16.25" customWidth="1"/>
  </cols>
  <sheetData>
    <row r="1" spans="1:7" x14ac:dyDescent="0.25">
      <c r="A1" s="59"/>
      <c r="B1" s="95"/>
      <c r="C1" s="95"/>
      <c r="D1" s="95"/>
      <c r="E1" s="95"/>
      <c r="F1" s="96" t="s">
        <v>104</v>
      </c>
    </row>
    <row r="2" spans="1:7" ht="31.5" customHeight="1" x14ac:dyDescent="0.25">
      <c r="A2" s="192" t="s">
        <v>336</v>
      </c>
      <c r="B2" s="192"/>
      <c r="C2" s="192"/>
      <c r="D2" s="192"/>
      <c r="E2" s="192"/>
      <c r="F2" s="192"/>
    </row>
    <row r="3" spans="1:7" x14ac:dyDescent="0.25">
      <c r="A3" s="181" t="s">
        <v>356</v>
      </c>
      <c r="B3" s="181"/>
      <c r="C3" s="181"/>
      <c r="D3" s="181"/>
      <c r="E3" s="181"/>
      <c r="F3" s="181"/>
    </row>
    <row r="4" spans="1:7" x14ac:dyDescent="0.25">
      <c r="A4" s="59"/>
      <c r="B4" s="95"/>
      <c r="C4" s="95"/>
      <c r="D4" s="95"/>
      <c r="E4" s="95"/>
      <c r="F4" s="97" t="s">
        <v>222</v>
      </c>
    </row>
    <row r="5" spans="1:7" x14ac:dyDescent="0.25">
      <c r="A5" s="193" t="s">
        <v>191</v>
      </c>
      <c r="B5" s="194"/>
      <c r="C5" s="194"/>
      <c r="D5" s="194"/>
      <c r="E5" s="184" t="s">
        <v>194</v>
      </c>
      <c r="F5" s="186"/>
    </row>
    <row r="6" spans="1:7" ht="28.5" customHeight="1" x14ac:dyDescent="0.25">
      <c r="A6" s="63" t="s">
        <v>2</v>
      </c>
      <c r="B6" s="63" t="s">
        <v>195</v>
      </c>
      <c r="C6" s="63" t="s">
        <v>338</v>
      </c>
      <c r="D6" s="63" t="s">
        <v>339</v>
      </c>
      <c r="E6" s="63" t="s">
        <v>198</v>
      </c>
      <c r="F6" s="62" t="s">
        <v>199</v>
      </c>
    </row>
    <row r="7" spans="1:7" x14ac:dyDescent="0.25">
      <c r="A7" s="63" t="s">
        <v>6</v>
      </c>
      <c r="B7" s="63" t="s">
        <v>7</v>
      </c>
      <c r="C7" s="63">
        <v>1</v>
      </c>
      <c r="D7" s="63">
        <v>2</v>
      </c>
      <c r="E7" s="63" t="s">
        <v>220</v>
      </c>
      <c r="F7" s="62" t="s">
        <v>221</v>
      </c>
    </row>
    <row r="8" spans="1:7" ht="21.75" customHeight="1" x14ac:dyDescent="0.25">
      <c r="A8" s="98"/>
      <c r="B8" s="65" t="s">
        <v>22</v>
      </c>
      <c r="C8" s="66">
        <f>+C9+C10+C46</f>
        <v>97589000000</v>
      </c>
      <c r="D8" s="66">
        <f>+D9+D10+D46+D47</f>
        <v>146128622544</v>
      </c>
      <c r="E8" s="66">
        <f t="shared" ref="E8" si="0">+E9+E10+E46</f>
        <v>33659014484</v>
      </c>
      <c r="F8" s="67">
        <f>+D8/C8</f>
        <v>1.4973882562993781</v>
      </c>
    </row>
    <row r="9" spans="1:7" ht="21.75" customHeight="1" x14ac:dyDescent="0.25">
      <c r="A9" s="64" t="s">
        <v>6</v>
      </c>
      <c r="B9" s="65" t="s">
        <v>105</v>
      </c>
      <c r="C9" s="66"/>
      <c r="D9" s="66"/>
      <c r="E9" s="66"/>
      <c r="F9" s="67"/>
    </row>
    <row r="10" spans="1:7" ht="21.75" customHeight="1" x14ac:dyDescent="0.25">
      <c r="A10" s="64" t="s">
        <v>7</v>
      </c>
      <c r="B10" s="65" t="s">
        <v>106</v>
      </c>
      <c r="C10" s="66">
        <f>+C11+C28+C43+C42+C44+C45</f>
        <v>97589000000</v>
      </c>
      <c r="D10" s="66">
        <f t="shared" ref="D10:E10" si="1">+D11+D28+D43+D42+D44+D45</f>
        <v>129357014484</v>
      </c>
      <c r="E10" s="66">
        <f t="shared" si="1"/>
        <v>33659014484</v>
      </c>
      <c r="F10" s="67">
        <f t="shared" ref="F10:F44" si="2">+D10/C10</f>
        <v>1.3255286403590569</v>
      </c>
      <c r="G10" s="21"/>
    </row>
    <row r="11" spans="1:7" ht="21.75" customHeight="1" x14ac:dyDescent="0.25">
      <c r="A11" s="64" t="s">
        <v>9</v>
      </c>
      <c r="B11" s="65" t="s">
        <v>23</v>
      </c>
      <c r="C11" s="66">
        <f>+C12+C26+C27</f>
        <v>6729000000</v>
      </c>
      <c r="D11" s="66">
        <f t="shared" ref="D11:E11" si="3">+D12+D26+D27</f>
        <v>17684427471</v>
      </c>
      <c r="E11" s="66">
        <f t="shared" si="3"/>
        <v>10955427471</v>
      </c>
      <c r="F11" s="67">
        <f t="shared" si="2"/>
        <v>2.6280914654480605</v>
      </c>
      <c r="G11" s="25"/>
    </row>
    <row r="12" spans="1:7" ht="21.75" customHeight="1" x14ac:dyDescent="0.25">
      <c r="A12" s="68" t="s">
        <v>169</v>
      </c>
      <c r="B12" s="69" t="s">
        <v>107</v>
      </c>
      <c r="C12" s="70">
        <f>+SUM(C13:C25)</f>
        <v>6729000000</v>
      </c>
      <c r="D12" s="70">
        <f>+SUM(D13:D25)</f>
        <v>17684427471</v>
      </c>
      <c r="E12" s="70">
        <f>D12-C12</f>
        <v>10955427471</v>
      </c>
      <c r="F12" s="71">
        <f t="shared" si="2"/>
        <v>2.6280914654480605</v>
      </c>
      <c r="G12" s="25"/>
    </row>
    <row r="13" spans="1:7" ht="21.75" customHeight="1" x14ac:dyDescent="0.25">
      <c r="A13" s="68" t="s">
        <v>11</v>
      </c>
      <c r="B13" s="69" t="s">
        <v>91</v>
      </c>
      <c r="C13" s="70">
        <v>5779000000</v>
      </c>
      <c r="D13" s="70">
        <v>17288064323</v>
      </c>
      <c r="E13" s="70">
        <f t="shared" ref="E13:E27" si="4">D13-C13</f>
        <v>11509064323</v>
      </c>
      <c r="F13" s="71">
        <f t="shared" si="2"/>
        <v>2.9915321548710851</v>
      </c>
    </row>
    <row r="14" spans="1:7" ht="21.75" customHeight="1" x14ac:dyDescent="0.25">
      <c r="A14" s="68" t="s">
        <v>11</v>
      </c>
      <c r="B14" s="69" t="s">
        <v>98</v>
      </c>
      <c r="C14" s="72" t="s">
        <v>192</v>
      </c>
      <c r="D14" s="72" t="s">
        <v>192</v>
      </c>
      <c r="E14" s="70">
        <f t="shared" si="4"/>
        <v>0</v>
      </c>
      <c r="F14" s="71"/>
    </row>
    <row r="15" spans="1:7" ht="21.75" customHeight="1" x14ac:dyDescent="0.25">
      <c r="A15" s="68" t="s">
        <v>11</v>
      </c>
      <c r="B15" s="69" t="s">
        <v>108</v>
      </c>
      <c r="C15" s="70"/>
      <c r="D15" s="72" t="s">
        <v>192</v>
      </c>
      <c r="E15" s="70">
        <f t="shared" si="4"/>
        <v>0</v>
      </c>
      <c r="F15" s="71"/>
    </row>
    <row r="16" spans="1:7" ht="21.75" customHeight="1" x14ac:dyDescent="0.25">
      <c r="A16" s="68" t="s">
        <v>11</v>
      </c>
      <c r="B16" s="69" t="s">
        <v>109</v>
      </c>
      <c r="C16" s="70"/>
      <c r="D16" s="72" t="s">
        <v>192</v>
      </c>
      <c r="E16" s="70">
        <f t="shared" si="4"/>
        <v>0</v>
      </c>
      <c r="F16" s="71"/>
    </row>
    <row r="17" spans="1:7" ht="21.75" customHeight="1" x14ac:dyDescent="0.25">
      <c r="A17" s="68" t="s">
        <v>11</v>
      </c>
      <c r="B17" s="69" t="s">
        <v>110</v>
      </c>
      <c r="C17" s="72"/>
      <c r="D17" s="72" t="s">
        <v>192</v>
      </c>
      <c r="E17" s="70">
        <f t="shared" si="4"/>
        <v>0</v>
      </c>
      <c r="F17" s="71"/>
    </row>
    <row r="18" spans="1:7" ht="21.75" customHeight="1" x14ac:dyDescent="0.25">
      <c r="A18" s="68" t="s">
        <v>11</v>
      </c>
      <c r="B18" s="69" t="s">
        <v>111</v>
      </c>
      <c r="C18" s="70"/>
      <c r="D18" s="70"/>
      <c r="E18" s="70">
        <f t="shared" si="4"/>
        <v>0</v>
      </c>
      <c r="F18" s="71"/>
    </row>
    <row r="19" spans="1:7" ht="21.75" customHeight="1" x14ac:dyDescent="0.25">
      <c r="A19" s="68" t="s">
        <v>11</v>
      </c>
      <c r="B19" s="69" t="s">
        <v>112</v>
      </c>
      <c r="C19" s="72"/>
      <c r="D19" s="72" t="s">
        <v>192</v>
      </c>
      <c r="E19" s="70">
        <f t="shared" si="4"/>
        <v>0</v>
      </c>
      <c r="F19" s="67"/>
    </row>
    <row r="20" spans="1:7" ht="21.75" customHeight="1" x14ac:dyDescent="0.25">
      <c r="A20" s="68" t="s">
        <v>11</v>
      </c>
      <c r="B20" s="69" t="s">
        <v>113</v>
      </c>
      <c r="C20" s="72"/>
      <c r="D20" s="72" t="s">
        <v>192</v>
      </c>
      <c r="E20" s="70">
        <f t="shared" si="4"/>
        <v>0</v>
      </c>
      <c r="F20" s="67"/>
    </row>
    <row r="21" spans="1:7" ht="21.75" customHeight="1" x14ac:dyDescent="0.25">
      <c r="A21" s="68" t="s">
        <v>11</v>
      </c>
      <c r="B21" s="69" t="s">
        <v>114</v>
      </c>
      <c r="C21" s="72"/>
      <c r="D21" s="72" t="s">
        <v>192</v>
      </c>
      <c r="E21" s="70">
        <f t="shared" si="4"/>
        <v>0</v>
      </c>
      <c r="F21" s="67"/>
    </row>
    <row r="22" spans="1:7" ht="21.75" customHeight="1" x14ac:dyDescent="0.25">
      <c r="A22" s="68" t="s">
        <v>11</v>
      </c>
      <c r="B22" s="69" t="s">
        <v>115</v>
      </c>
      <c r="C22" s="70">
        <v>620000000</v>
      </c>
      <c r="D22" s="70">
        <v>68675000</v>
      </c>
      <c r="E22" s="70">
        <f t="shared" si="4"/>
        <v>-551325000</v>
      </c>
      <c r="F22" s="71">
        <f t="shared" si="2"/>
        <v>0.11076612903225806</v>
      </c>
    </row>
    <row r="23" spans="1:7" ht="21.75" customHeight="1" x14ac:dyDescent="0.25">
      <c r="A23" s="68" t="s">
        <v>11</v>
      </c>
      <c r="B23" s="69" t="s">
        <v>116</v>
      </c>
      <c r="C23" s="70">
        <v>330000000</v>
      </c>
      <c r="D23" s="70">
        <v>327688148</v>
      </c>
      <c r="E23" s="70">
        <f t="shared" si="4"/>
        <v>-2311852</v>
      </c>
      <c r="F23" s="71">
        <f t="shared" si="2"/>
        <v>0.99299438787878791</v>
      </c>
    </row>
    <row r="24" spans="1:7" ht="21.75" customHeight="1" x14ac:dyDescent="0.25">
      <c r="A24" s="68" t="s">
        <v>11</v>
      </c>
      <c r="B24" s="69" t="s">
        <v>117</v>
      </c>
      <c r="C24" s="70"/>
      <c r="D24" s="99"/>
      <c r="E24" s="70">
        <f t="shared" si="4"/>
        <v>0</v>
      </c>
      <c r="F24" s="71"/>
    </row>
    <row r="25" spans="1:7" ht="21.75" customHeight="1" x14ac:dyDescent="0.25">
      <c r="A25" s="68" t="s">
        <v>11</v>
      </c>
      <c r="B25" s="69" t="s">
        <v>118</v>
      </c>
      <c r="C25" s="70"/>
      <c r="D25" s="70"/>
      <c r="E25" s="70">
        <f t="shared" si="4"/>
        <v>0</v>
      </c>
      <c r="F25" s="71"/>
    </row>
    <row r="26" spans="1:7" ht="55.5" customHeight="1" x14ac:dyDescent="0.25">
      <c r="A26" s="68" t="s">
        <v>170</v>
      </c>
      <c r="B26" s="69" t="s">
        <v>95</v>
      </c>
      <c r="C26" s="72" t="s">
        <v>192</v>
      </c>
      <c r="D26" s="72" t="s">
        <v>192</v>
      </c>
      <c r="E26" s="70">
        <f t="shared" si="4"/>
        <v>0</v>
      </c>
      <c r="F26" s="67"/>
    </row>
    <row r="27" spans="1:7" ht="20.25" customHeight="1" x14ac:dyDescent="0.25">
      <c r="A27" s="68" t="s">
        <v>171</v>
      </c>
      <c r="B27" s="69" t="s">
        <v>96</v>
      </c>
      <c r="C27" s="70"/>
      <c r="D27" s="72" t="s">
        <v>192</v>
      </c>
      <c r="E27" s="70">
        <f t="shared" si="4"/>
        <v>0</v>
      </c>
      <c r="F27" s="71"/>
    </row>
    <row r="28" spans="1:7" ht="20.25" customHeight="1" x14ac:dyDescent="0.25">
      <c r="A28" s="64" t="s">
        <v>14</v>
      </c>
      <c r="B28" s="65" t="s">
        <v>24</v>
      </c>
      <c r="C28" s="66">
        <f>+SUM(C29:C41)</f>
        <v>88969000000</v>
      </c>
      <c r="D28" s="66">
        <f t="shared" ref="D28:E28" si="5">+SUM(D29:D41)</f>
        <v>111672587013</v>
      </c>
      <c r="E28" s="66">
        <f t="shared" si="5"/>
        <v>22703587013</v>
      </c>
      <c r="F28" s="67">
        <f t="shared" si="2"/>
        <v>1.255185368083265</v>
      </c>
      <c r="G28" s="24"/>
    </row>
    <row r="29" spans="1:7" ht="20.25" customHeight="1" x14ac:dyDescent="0.25">
      <c r="A29" s="68" t="s">
        <v>11</v>
      </c>
      <c r="B29" s="69" t="s">
        <v>91</v>
      </c>
      <c r="C29" s="70">
        <v>54983000000</v>
      </c>
      <c r="D29" s="70">
        <v>54552660553</v>
      </c>
      <c r="E29" s="70">
        <f>D29-C29</f>
        <v>-430339447</v>
      </c>
      <c r="F29" s="71">
        <f t="shared" si="2"/>
        <v>0.99217322723387225</v>
      </c>
    </row>
    <row r="30" spans="1:7" ht="20.25" customHeight="1" x14ac:dyDescent="0.25">
      <c r="A30" s="68" t="s">
        <v>11</v>
      </c>
      <c r="B30" s="69" t="s">
        <v>119</v>
      </c>
      <c r="C30" s="99">
        <v>195000000</v>
      </c>
      <c r="D30" s="72" t="s">
        <v>192</v>
      </c>
      <c r="E30" s="70">
        <f t="shared" ref="E30:E41" si="6">D30-C30</f>
        <v>-195000000</v>
      </c>
      <c r="F30" s="67"/>
    </row>
    <row r="31" spans="1:7" ht="20.25" customHeight="1" x14ac:dyDescent="0.25">
      <c r="A31" s="68" t="s">
        <v>11</v>
      </c>
      <c r="B31" s="69" t="s">
        <v>108</v>
      </c>
      <c r="C31" s="70">
        <v>1301800000</v>
      </c>
      <c r="D31" s="70">
        <v>1129647862</v>
      </c>
      <c r="E31" s="70">
        <f t="shared" si="6"/>
        <v>-172152138</v>
      </c>
      <c r="F31" s="71">
        <f t="shared" si="2"/>
        <v>0.86775838223997537</v>
      </c>
    </row>
    <row r="32" spans="1:7" ht="20.25" customHeight="1" x14ac:dyDescent="0.25">
      <c r="A32" s="68" t="s">
        <v>11</v>
      </c>
      <c r="B32" s="69" t="s">
        <v>109</v>
      </c>
      <c r="C32" s="70">
        <v>1292600000</v>
      </c>
      <c r="D32" s="70">
        <v>1213168520</v>
      </c>
      <c r="E32" s="70">
        <f t="shared" si="6"/>
        <v>-79431480</v>
      </c>
      <c r="F32" s="71">
        <f t="shared" si="2"/>
        <v>0.9385490639022126</v>
      </c>
    </row>
    <row r="33" spans="1:7" ht="20.25" customHeight="1" x14ac:dyDescent="0.25">
      <c r="A33" s="68" t="s">
        <v>11</v>
      </c>
      <c r="B33" s="69" t="s">
        <v>110</v>
      </c>
      <c r="C33" s="70">
        <v>613700000</v>
      </c>
      <c r="D33" s="70">
        <f>743174060-108881960</f>
        <v>634292100</v>
      </c>
      <c r="E33" s="70">
        <f t="shared" si="6"/>
        <v>20592100</v>
      </c>
      <c r="F33" s="71">
        <f t="shared" si="2"/>
        <v>1.0335540166204986</v>
      </c>
    </row>
    <row r="34" spans="1:7" ht="20.25" customHeight="1" x14ac:dyDescent="0.25">
      <c r="A34" s="68" t="s">
        <v>11</v>
      </c>
      <c r="B34" s="69" t="s">
        <v>111</v>
      </c>
      <c r="C34" s="70">
        <v>244900000</v>
      </c>
      <c r="D34" s="70">
        <f>1300949800-154000000</f>
        <v>1146949800</v>
      </c>
      <c r="E34" s="70">
        <f t="shared" si="6"/>
        <v>902049800</v>
      </c>
      <c r="F34" s="71">
        <f t="shared" si="2"/>
        <v>4.6833393221723156</v>
      </c>
    </row>
    <row r="35" spans="1:7" ht="20.25" customHeight="1" x14ac:dyDescent="0.25">
      <c r="A35" s="68" t="s">
        <v>11</v>
      </c>
      <c r="B35" s="69" t="s">
        <v>112</v>
      </c>
      <c r="C35" s="70">
        <v>104400000</v>
      </c>
      <c r="D35" s="70"/>
      <c r="E35" s="70">
        <f t="shared" si="6"/>
        <v>-104400000</v>
      </c>
      <c r="F35" s="71">
        <f t="shared" si="2"/>
        <v>0</v>
      </c>
    </row>
    <row r="36" spans="1:7" ht="20.25" customHeight="1" x14ac:dyDescent="0.25">
      <c r="A36" s="68" t="s">
        <v>11</v>
      </c>
      <c r="B36" s="69" t="s">
        <v>113</v>
      </c>
      <c r="C36" s="70"/>
      <c r="D36" s="70">
        <v>27227120</v>
      </c>
      <c r="E36" s="70">
        <f t="shared" si="6"/>
        <v>27227120</v>
      </c>
      <c r="F36" s="71"/>
    </row>
    <row r="37" spans="1:7" ht="20.25" customHeight="1" x14ac:dyDescent="0.25">
      <c r="A37" s="68" t="s">
        <v>11</v>
      </c>
      <c r="B37" s="69" t="s">
        <v>114</v>
      </c>
      <c r="C37" s="70"/>
      <c r="D37" s="70">
        <v>90000000</v>
      </c>
      <c r="E37" s="70">
        <f t="shared" si="6"/>
        <v>90000000</v>
      </c>
      <c r="F37" s="71"/>
    </row>
    <row r="38" spans="1:7" ht="20.25" customHeight="1" x14ac:dyDescent="0.25">
      <c r="A38" s="68" t="s">
        <v>11</v>
      </c>
      <c r="B38" s="69" t="s">
        <v>115</v>
      </c>
      <c r="C38" s="70">
        <v>3554700000</v>
      </c>
      <c r="D38" s="70">
        <f>10328581404-586256882-205000000+10148491</f>
        <v>9547473013</v>
      </c>
      <c r="E38" s="70">
        <f t="shared" si="6"/>
        <v>5992773013</v>
      </c>
      <c r="F38" s="71">
        <f t="shared" si="2"/>
        <v>2.6858730731144682</v>
      </c>
    </row>
    <row r="39" spans="1:7" ht="26.25" customHeight="1" x14ac:dyDescent="0.25">
      <c r="A39" s="68" t="s">
        <v>11</v>
      </c>
      <c r="B39" s="69" t="s">
        <v>116</v>
      </c>
      <c r="C39" s="70">
        <v>20657500000</v>
      </c>
      <c r="D39" s="70">
        <f>37507500445-251000000-30000000-9820000</f>
        <v>37216680445</v>
      </c>
      <c r="E39" s="70">
        <f t="shared" si="6"/>
        <v>16559180445</v>
      </c>
      <c r="F39" s="71">
        <f t="shared" si="2"/>
        <v>1.8016062178385575</v>
      </c>
    </row>
    <row r="40" spans="1:7" ht="20.25" customHeight="1" x14ac:dyDescent="0.25">
      <c r="A40" s="68" t="s">
        <v>11</v>
      </c>
      <c r="B40" s="69" t="s">
        <v>117</v>
      </c>
      <c r="C40" s="70">
        <v>4100700000</v>
      </c>
      <c r="D40" s="70">
        <v>6114487600</v>
      </c>
      <c r="E40" s="70">
        <f t="shared" si="6"/>
        <v>2013787600</v>
      </c>
      <c r="F40" s="71">
        <f t="shared" si="2"/>
        <v>1.4910838637305825</v>
      </c>
    </row>
    <row r="41" spans="1:7" ht="20.25" customHeight="1" x14ac:dyDescent="0.25">
      <c r="A41" s="68" t="s">
        <v>11</v>
      </c>
      <c r="B41" s="69" t="s">
        <v>120</v>
      </c>
      <c r="C41" s="70">
        <f>219700000+1701000000</f>
        <v>1920700000</v>
      </c>
      <c r="D41" s="70"/>
      <c r="E41" s="70">
        <f t="shared" si="6"/>
        <v>-1920700000</v>
      </c>
      <c r="F41" s="71">
        <f t="shared" si="2"/>
        <v>0</v>
      </c>
    </row>
    <row r="42" spans="1:7" ht="27.75" customHeight="1" x14ac:dyDescent="0.25">
      <c r="A42" s="64" t="s">
        <v>17</v>
      </c>
      <c r="B42" s="65" t="s">
        <v>121</v>
      </c>
      <c r="C42" s="73" t="s">
        <v>192</v>
      </c>
      <c r="D42" s="73" t="s">
        <v>192</v>
      </c>
      <c r="E42" s="73" t="s">
        <v>192</v>
      </c>
      <c r="F42" s="67"/>
      <c r="G42" s="25"/>
    </row>
    <row r="43" spans="1:7" ht="21" customHeight="1" x14ac:dyDescent="0.25">
      <c r="A43" s="64" t="s">
        <v>18</v>
      </c>
      <c r="B43" s="65" t="s">
        <v>304</v>
      </c>
      <c r="C43" s="73" t="s">
        <v>192</v>
      </c>
      <c r="D43" s="73" t="s">
        <v>192</v>
      </c>
      <c r="E43" s="73" t="s">
        <v>192</v>
      </c>
      <c r="F43" s="67"/>
    </row>
    <row r="44" spans="1:7" ht="21" customHeight="1" x14ac:dyDescent="0.25">
      <c r="A44" s="64" t="s">
        <v>20</v>
      </c>
      <c r="B44" s="65" t="s">
        <v>27</v>
      </c>
      <c r="C44" s="66">
        <v>1891000000</v>
      </c>
      <c r="D44" s="66">
        <v>0</v>
      </c>
      <c r="E44" s="66"/>
      <c r="F44" s="67">
        <f t="shared" si="2"/>
        <v>0</v>
      </c>
    </row>
    <row r="45" spans="1:7" ht="21" customHeight="1" x14ac:dyDescent="0.25">
      <c r="A45" s="64" t="s">
        <v>99</v>
      </c>
      <c r="B45" s="65" t="s">
        <v>28</v>
      </c>
      <c r="C45" s="66"/>
      <c r="D45" s="73" t="s">
        <v>192</v>
      </c>
      <c r="E45" s="73" t="s">
        <v>192</v>
      </c>
      <c r="F45" s="67"/>
    </row>
    <row r="46" spans="1:7" ht="21" customHeight="1" x14ac:dyDescent="0.25">
      <c r="A46" s="100" t="s">
        <v>33</v>
      </c>
      <c r="B46" s="101" t="s">
        <v>102</v>
      </c>
      <c r="C46" s="102">
        <v>0</v>
      </c>
      <c r="D46" s="102">
        <v>16655039905</v>
      </c>
      <c r="E46" s="102"/>
      <c r="F46" s="103"/>
    </row>
    <row r="47" spans="1:7" ht="21" customHeight="1" x14ac:dyDescent="0.25">
      <c r="A47" s="78" t="s">
        <v>35</v>
      </c>
      <c r="B47" s="79" t="s">
        <v>193</v>
      </c>
      <c r="C47" s="104"/>
      <c r="D47" s="104">
        <v>116568155</v>
      </c>
      <c r="E47" s="104">
        <v>116568155</v>
      </c>
      <c r="F47" s="82"/>
    </row>
    <row r="48" spans="1:7" ht="23.25" hidden="1" customHeight="1" x14ac:dyDescent="0.25">
      <c r="A48" s="4" t="s">
        <v>123</v>
      </c>
      <c r="B48" s="3"/>
      <c r="C48" s="3"/>
      <c r="D48" s="3"/>
      <c r="E48" s="3"/>
      <c r="F48" s="3"/>
    </row>
    <row r="49" spans="1:6" ht="42" hidden="1" customHeight="1" x14ac:dyDescent="0.25">
      <c r="A49" s="195" t="s">
        <v>122</v>
      </c>
      <c r="B49" s="195"/>
      <c r="C49" s="195"/>
      <c r="D49" s="195"/>
      <c r="E49" s="195"/>
      <c r="F49" s="195"/>
    </row>
    <row r="50" spans="1:6" hidden="1" x14ac:dyDescent="0.25">
      <c r="C50" s="177" t="s">
        <v>224</v>
      </c>
      <c r="D50" s="177"/>
      <c r="E50" s="177"/>
      <c r="F50" s="177"/>
    </row>
    <row r="51" spans="1:6" hidden="1" x14ac:dyDescent="0.25">
      <c r="C51" s="178" t="s">
        <v>305</v>
      </c>
      <c r="D51" s="178"/>
      <c r="E51" s="178"/>
      <c r="F51" s="178"/>
    </row>
    <row r="52" spans="1:6" hidden="1" x14ac:dyDescent="0.25">
      <c r="C52" s="179" t="s">
        <v>225</v>
      </c>
      <c r="D52" s="179"/>
      <c r="E52" s="179"/>
      <c r="F52" s="179"/>
    </row>
    <row r="53" spans="1:6" hidden="1" x14ac:dyDescent="0.25"/>
    <row r="54" spans="1:6" hidden="1" x14ac:dyDescent="0.25"/>
  </sheetData>
  <mergeCells count="8">
    <mergeCell ref="C50:F50"/>
    <mergeCell ref="C51:F51"/>
    <mergeCell ref="C52:F52"/>
    <mergeCell ref="A2:F2"/>
    <mergeCell ref="A3:F3"/>
    <mergeCell ref="E5:F5"/>
    <mergeCell ref="A5:D5"/>
    <mergeCell ref="A49:F49"/>
  </mergeCells>
  <pageMargins left="0.7" right="0.2" top="0.59" bottom="0.34" header="0.3" footer="0.3"/>
  <pageSetup paperSize="9" orientation="portrait" horizontalDpi="300" verticalDpi="300" r:id="rId1"/>
  <headerFooter differentFirst="1">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6"/>
  <sheetViews>
    <sheetView zoomScale="86" zoomScaleNormal="86" workbookViewId="0">
      <selection activeCell="A3" sqref="A3:K3"/>
    </sheetView>
  </sheetViews>
  <sheetFormatPr defaultRowHeight="15.75" x14ac:dyDescent="0.25"/>
  <cols>
    <col min="1" max="1" width="5.75" customWidth="1"/>
    <col min="2" max="2" width="35.25" customWidth="1"/>
    <col min="3" max="3" width="15.75" customWidth="1"/>
    <col min="5" max="5" width="15.5" customWidth="1"/>
    <col min="6" max="6" width="15.25" customWidth="1"/>
    <col min="7" max="7" width="9.25" customWidth="1"/>
    <col min="8" max="8" width="15.125" customWidth="1"/>
    <col min="9" max="9" width="9.25" bestFit="1" customWidth="1"/>
    <col min="10" max="10" width="10.75" customWidth="1"/>
    <col min="11" max="11" width="9.75" customWidth="1"/>
  </cols>
  <sheetData>
    <row r="1" spans="1:11" x14ac:dyDescent="0.25">
      <c r="K1" s="60" t="s">
        <v>124</v>
      </c>
    </row>
    <row r="2" spans="1:11" ht="40.5" customHeight="1" x14ac:dyDescent="0.25">
      <c r="A2" s="196" t="s">
        <v>337</v>
      </c>
      <c r="B2" s="196"/>
      <c r="C2" s="196"/>
      <c r="D2" s="196"/>
      <c r="E2" s="196"/>
      <c r="F2" s="196"/>
      <c r="G2" s="196"/>
      <c r="H2" s="196"/>
      <c r="I2" s="196"/>
      <c r="J2" s="196"/>
      <c r="K2" s="196"/>
    </row>
    <row r="3" spans="1:11" x14ac:dyDescent="0.25">
      <c r="A3" s="190" t="s">
        <v>356</v>
      </c>
      <c r="B3" s="190"/>
      <c r="C3" s="190"/>
      <c r="D3" s="190"/>
      <c r="E3" s="190"/>
      <c r="F3" s="190"/>
      <c r="G3" s="190"/>
      <c r="H3" s="190"/>
      <c r="I3" s="190"/>
      <c r="J3" s="190"/>
      <c r="K3" s="190"/>
    </row>
    <row r="4" spans="1:11" x14ac:dyDescent="0.25">
      <c r="A4" s="59"/>
      <c r="B4" s="59"/>
      <c r="C4" s="59"/>
      <c r="D4" s="59"/>
      <c r="E4" s="59"/>
      <c r="F4" s="59"/>
      <c r="G4" s="59"/>
      <c r="H4" s="59"/>
      <c r="I4" s="59"/>
      <c r="J4" s="59"/>
      <c r="K4" s="106" t="s">
        <v>311</v>
      </c>
    </row>
    <row r="5" spans="1:11" x14ac:dyDescent="0.25">
      <c r="A5" s="197" t="s">
        <v>2</v>
      </c>
      <c r="B5" s="197" t="s">
        <v>3</v>
      </c>
      <c r="C5" s="197" t="s">
        <v>340</v>
      </c>
      <c r="D5" s="197" t="s">
        <v>125</v>
      </c>
      <c r="E5" s="197"/>
      <c r="F5" s="197" t="s">
        <v>5</v>
      </c>
      <c r="G5" s="197" t="s">
        <v>125</v>
      </c>
      <c r="H5" s="197"/>
      <c r="I5" s="197" t="s">
        <v>46</v>
      </c>
      <c r="J5" s="197"/>
      <c r="K5" s="197"/>
    </row>
    <row r="6" spans="1:11" ht="47.25" x14ac:dyDescent="0.25">
      <c r="A6" s="197"/>
      <c r="B6" s="197"/>
      <c r="C6" s="197"/>
      <c r="D6" s="107" t="s">
        <v>341</v>
      </c>
      <c r="E6" s="107" t="s">
        <v>342</v>
      </c>
      <c r="F6" s="197"/>
      <c r="G6" s="107" t="s">
        <v>341</v>
      </c>
      <c r="H6" s="107" t="s">
        <v>342</v>
      </c>
      <c r="I6" s="107" t="s">
        <v>126</v>
      </c>
      <c r="J6" s="107" t="s">
        <v>341</v>
      </c>
      <c r="K6" s="107" t="s">
        <v>342</v>
      </c>
    </row>
    <row r="7" spans="1:11" x14ac:dyDescent="0.25">
      <c r="A7" s="107" t="s">
        <v>6</v>
      </c>
      <c r="B7" s="107" t="s">
        <v>7</v>
      </c>
      <c r="C7" s="107" t="s">
        <v>127</v>
      </c>
      <c r="D7" s="107">
        <v>2</v>
      </c>
      <c r="E7" s="107">
        <v>3</v>
      </c>
      <c r="F7" s="107" t="s">
        <v>128</v>
      </c>
      <c r="G7" s="107">
        <v>5</v>
      </c>
      <c r="H7" s="107">
        <v>6</v>
      </c>
      <c r="I7" s="107" t="s">
        <v>129</v>
      </c>
      <c r="J7" s="107" t="s">
        <v>130</v>
      </c>
      <c r="K7" s="107" t="s">
        <v>131</v>
      </c>
    </row>
    <row r="8" spans="1:11" ht="23.25" customHeight="1" x14ac:dyDescent="0.25">
      <c r="A8" s="108"/>
      <c r="B8" s="109" t="s">
        <v>22</v>
      </c>
      <c r="C8" s="110">
        <f>+C9+C41+C28</f>
        <v>108574400000</v>
      </c>
      <c r="D8" s="110">
        <f t="shared" ref="D8:E8" si="0">+D9+D41+D28</f>
        <v>0</v>
      </c>
      <c r="E8" s="110">
        <f t="shared" si="0"/>
        <v>108574400000</v>
      </c>
      <c r="F8" s="110">
        <f>+F9+F41+F28</f>
        <v>159063230303</v>
      </c>
      <c r="G8" s="110">
        <f>+G9+G41+G28</f>
        <v>0</v>
      </c>
      <c r="H8" s="110">
        <f>+H9+H41+H28</f>
        <v>159063230303</v>
      </c>
      <c r="I8" s="124">
        <f>+F8/C8</f>
        <v>1.4650159734062542</v>
      </c>
      <c r="J8" s="124"/>
      <c r="K8" s="124">
        <f t="shared" ref="K8" si="1">+H8/E8</f>
        <v>1.4650159734062542</v>
      </c>
    </row>
    <row r="9" spans="1:11" ht="20.25" customHeight="1" x14ac:dyDescent="0.25">
      <c r="A9" s="111" t="s">
        <v>6</v>
      </c>
      <c r="B9" s="112" t="s">
        <v>132</v>
      </c>
      <c r="C9" s="113">
        <f>+C10+C20+C24+C25+C26+C27</f>
        <v>97589000000</v>
      </c>
      <c r="D9" s="113">
        <f t="shared" ref="D9:H9" si="2">+D10+D20+D24+D25+D26+D27</f>
        <v>0</v>
      </c>
      <c r="E9" s="113">
        <f t="shared" si="2"/>
        <v>97589000000</v>
      </c>
      <c r="F9" s="113">
        <f>+F10+F20+F24+F25+F26+F27</f>
        <v>129473582639</v>
      </c>
      <c r="G9" s="113">
        <f>+G10+G20+G24+G25+G26+G27</f>
        <v>0</v>
      </c>
      <c r="H9" s="113">
        <f t="shared" si="2"/>
        <v>129473582639</v>
      </c>
      <c r="I9" s="125">
        <f t="shared" ref="I9:I40" si="3">+F9/C9</f>
        <v>1.3267231208332906</v>
      </c>
      <c r="J9" s="125"/>
      <c r="K9" s="125">
        <f t="shared" ref="K9:K39" si="4">+H9/E9</f>
        <v>1.3267231208332906</v>
      </c>
    </row>
    <row r="10" spans="1:11" ht="20.25" customHeight="1" x14ac:dyDescent="0.25">
      <c r="A10" s="111" t="s">
        <v>9</v>
      </c>
      <c r="B10" s="112" t="s">
        <v>23</v>
      </c>
      <c r="C10" s="110">
        <f>+D10+E10</f>
        <v>6729000000</v>
      </c>
      <c r="D10" s="113">
        <f>+D11+D18+D19</f>
        <v>0</v>
      </c>
      <c r="E10" s="113">
        <f>+E11+E18+E19</f>
        <v>6729000000</v>
      </c>
      <c r="F10" s="110">
        <f>+G10+H10</f>
        <v>17684427471</v>
      </c>
      <c r="G10" s="113"/>
      <c r="H10" s="113">
        <v>17684427471</v>
      </c>
      <c r="I10" s="125">
        <f t="shared" si="3"/>
        <v>2.6280914654480605</v>
      </c>
      <c r="J10" s="125"/>
      <c r="K10" s="125">
        <f t="shared" si="4"/>
        <v>2.6280914654480605</v>
      </c>
    </row>
    <row r="11" spans="1:11" ht="20.25" customHeight="1" x14ac:dyDescent="0.25">
      <c r="A11" s="114">
        <v>1</v>
      </c>
      <c r="B11" s="115" t="s">
        <v>107</v>
      </c>
      <c r="C11" s="116">
        <v>6729000000</v>
      </c>
      <c r="D11" s="117"/>
      <c r="E11" s="117">
        <v>6729000000</v>
      </c>
      <c r="F11" s="116">
        <f t="shared" ref="F11:F41" si="5">+G11+H11</f>
        <v>17684427471</v>
      </c>
      <c r="G11" s="117"/>
      <c r="H11" s="117">
        <v>17684427471</v>
      </c>
      <c r="I11" s="127">
        <f t="shared" si="3"/>
        <v>2.6280914654480605</v>
      </c>
      <c r="J11" s="127"/>
      <c r="K11" s="127">
        <f t="shared" si="4"/>
        <v>2.6280914654480605</v>
      </c>
    </row>
    <row r="12" spans="1:11" ht="20.25" customHeight="1" x14ac:dyDescent="0.25">
      <c r="A12" s="114"/>
      <c r="B12" s="118" t="s">
        <v>90</v>
      </c>
      <c r="C12" s="119">
        <f t="shared" ref="C12:C41" si="6">+D12+E12</f>
        <v>0</v>
      </c>
      <c r="D12" s="120"/>
      <c r="E12" s="120"/>
      <c r="F12" s="119">
        <f t="shared" si="5"/>
        <v>0</v>
      </c>
      <c r="G12" s="120"/>
      <c r="H12" s="120"/>
      <c r="I12" s="125"/>
      <c r="J12" s="125"/>
      <c r="K12" s="125"/>
    </row>
    <row r="13" spans="1:11" ht="20.25" customHeight="1" x14ac:dyDescent="0.25">
      <c r="A13" s="114" t="s">
        <v>11</v>
      </c>
      <c r="B13" s="118" t="s">
        <v>91</v>
      </c>
      <c r="C13" s="119">
        <v>5779000000</v>
      </c>
      <c r="D13" s="120"/>
      <c r="E13" s="120">
        <v>5779000000</v>
      </c>
      <c r="F13" s="119">
        <f t="shared" si="5"/>
        <v>17288064323</v>
      </c>
      <c r="G13" s="120"/>
      <c r="H13" s="120">
        <v>17288064323</v>
      </c>
      <c r="I13" s="126">
        <f t="shared" si="3"/>
        <v>2.9915321548710851</v>
      </c>
      <c r="J13" s="126"/>
      <c r="K13" s="127">
        <f t="shared" si="4"/>
        <v>2.9915321548710851</v>
      </c>
    </row>
    <row r="14" spans="1:11" ht="20.25" customHeight="1" x14ac:dyDescent="0.25">
      <c r="A14" s="114" t="s">
        <v>11</v>
      </c>
      <c r="B14" s="118" t="s">
        <v>98</v>
      </c>
      <c r="C14" s="119">
        <f t="shared" si="6"/>
        <v>0</v>
      </c>
      <c r="D14" s="120"/>
      <c r="E14" s="120"/>
      <c r="F14" s="119">
        <f t="shared" si="5"/>
        <v>0</v>
      </c>
      <c r="G14" s="120"/>
      <c r="H14" s="120"/>
      <c r="I14" s="126"/>
      <c r="J14" s="126"/>
      <c r="K14" s="127"/>
    </row>
    <row r="15" spans="1:11" ht="20.25" customHeight="1" x14ac:dyDescent="0.25">
      <c r="A15" s="114"/>
      <c r="B15" s="118" t="s">
        <v>92</v>
      </c>
      <c r="C15" s="119">
        <f t="shared" si="6"/>
        <v>0</v>
      </c>
      <c r="D15" s="120"/>
      <c r="E15" s="120"/>
      <c r="F15" s="119">
        <f t="shared" si="5"/>
        <v>0</v>
      </c>
      <c r="G15" s="120"/>
      <c r="H15" s="120"/>
      <c r="I15" s="126"/>
      <c r="J15" s="126"/>
      <c r="K15" s="127"/>
    </row>
    <row r="16" spans="1:11" ht="20.25" customHeight="1" x14ac:dyDescent="0.25">
      <c r="A16" s="114" t="s">
        <v>11</v>
      </c>
      <c r="B16" s="118" t="s">
        <v>93</v>
      </c>
      <c r="C16" s="119">
        <v>6729000000</v>
      </c>
      <c r="D16" s="120"/>
      <c r="E16" s="120">
        <v>6729000000</v>
      </c>
      <c r="F16" s="119">
        <f t="shared" si="5"/>
        <v>11366927471</v>
      </c>
      <c r="G16" s="120"/>
      <c r="H16" s="120">
        <v>11366927471</v>
      </c>
      <c r="I16" s="126">
        <f t="shared" ref="I16" si="7">+F16/C16</f>
        <v>1.6892446828652103</v>
      </c>
      <c r="J16" s="126"/>
      <c r="K16" s="127">
        <f t="shared" si="4"/>
        <v>1.6892446828652103</v>
      </c>
    </row>
    <row r="17" spans="1:11" ht="20.25" customHeight="1" x14ac:dyDescent="0.25">
      <c r="A17" s="114" t="s">
        <v>11</v>
      </c>
      <c r="B17" s="118" t="s">
        <v>94</v>
      </c>
      <c r="C17" s="119">
        <f t="shared" si="6"/>
        <v>0</v>
      </c>
      <c r="D17" s="120"/>
      <c r="E17" s="120"/>
      <c r="F17" s="116">
        <f t="shared" si="5"/>
        <v>0</v>
      </c>
      <c r="G17" s="117"/>
      <c r="H17" s="117"/>
      <c r="I17" s="126"/>
      <c r="J17" s="126"/>
      <c r="K17" s="125"/>
    </row>
    <row r="18" spans="1:11" ht="90.75" customHeight="1" x14ac:dyDescent="0.25">
      <c r="A18" s="114">
        <v>2</v>
      </c>
      <c r="B18" s="115" t="s">
        <v>95</v>
      </c>
      <c r="C18" s="110">
        <f t="shared" si="6"/>
        <v>0</v>
      </c>
      <c r="D18" s="117"/>
      <c r="E18" s="117"/>
      <c r="F18" s="110">
        <f t="shared" si="5"/>
        <v>0</v>
      </c>
      <c r="G18" s="117"/>
      <c r="H18" s="117"/>
      <c r="I18" s="127"/>
      <c r="J18" s="127"/>
      <c r="K18" s="127"/>
    </row>
    <row r="19" spans="1:11" ht="24" customHeight="1" x14ac:dyDescent="0.25">
      <c r="A19" s="114">
        <v>3</v>
      </c>
      <c r="B19" s="115" t="s">
        <v>219</v>
      </c>
      <c r="C19" s="116"/>
      <c r="D19" s="117"/>
      <c r="E19" s="117"/>
      <c r="F19" s="116">
        <f t="shared" si="5"/>
        <v>0</v>
      </c>
      <c r="G19" s="117"/>
      <c r="H19" s="117"/>
      <c r="I19" s="127"/>
      <c r="J19" s="127"/>
      <c r="K19" s="127"/>
    </row>
    <row r="20" spans="1:11" ht="21" customHeight="1" x14ac:dyDescent="0.25">
      <c r="A20" s="111" t="s">
        <v>14</v>
      </c>
      <c r="B20" s="112" t="s">
        <v>24</v>
      </c>
      <c r="C20" s="110">
        <v>88969000000</v>
      </c>
      <c r="D20" s="113"/>
      <c r="E20" s="113">
        <v>88969000000</v>
      </c>
      <c r="F20" s="110">
        <f t="shared" si="5"/>
        <v>111672587013</v>
      </c>
      <c r="G20" s="113"/>
      <c r="H20" s="113">
        <f>111907258522-224851509-9820000</f>
        <v>111672587013</v>
      </c>
      <c r="I20" s="125">
        <f t="shared" si="3"/>
        <v>1.255185368083265</v>
      </c>
      <c r="J20" s="125"/>
      <c r="K20" s="125">
        <f t="shared" si="4"/>
        <v>1.255185368083265</v>
      </c>
    </row>
    <row r="21" spans="1:11" ht="16.5" customHeight="1" x14ac:dyDescent="0.25">
      <c r="A21" s="114"/>
      <c r="B21" s="118" t="s">
        <v>97</v>
      </c>
      <c r="C21" s="110"/>
      <c r="D21" s="117"/>
      <c r="E21" s="117"/>
      <c r="F21" s="128"/>
      <c r="G21" s="120"/>
      <c r="H21" s="120"/>
      <c r="I21" s="125"/>
      <c r="J21" s="125"/>
      <c r="K21" s="125"/>
    </row>
    <row r="22" spans="1:11" ht="16.5" customHeight="1" x14ac:dyDescent="0.25">
      <c r="A22" s="114">
        <v>1</v>
      </c>
      <c r="B22" s="118" t="s">
        <v>91</v>
      </c>
      <c r="C22" s="119">
        <v>54983000000</v>
      </c>
      <c r="D22" s="120"/>
      <c r="E22" s="119">
        <v>54983000000</v>
      </c>
      <c r="F22" s="119">
        <f t="shared" si="5"/>
        <v>54552660553</v>
      </c>
      <c r="G22" s="120"/>
      <c r="H22" s="120">
        <v>54552660553</v>
      </c>
      <c r="I22" s="126">
        <f t="shared" si="3"/>
        <v>0.99217322723387225</v>
      </c>
      <c r="J22" s="126"/>
      <c r="K22" s="127">
        <f t="shared" si="4"/>
        <v>0.99217322723387225</v>
      </c>
    </row>
    <row r="23" spans="1:11" ht="16.5" customHeight="1" x14ac:dyDescent="0.25">
      <c r="A23" s="114">
        <v>2</v>
      </c>
      <c r="B23" s="118" t="s">
        <v>98</v>
      </c>
      <c r="C23" s="119">
        <f t="shared" si="6"/>
        <v>0</v>
      </c>
      <c r="D23" s="120"/>
      <c r="E23" s="120"/>
      <c r="F23" s="119">
        <f t="shared" si="5"/>
        <v>0</v>
      </c>
      <c r="G23" s="120"/>
      <c r="H23" s="120"/>
      <c r="I23" s="126"/>
      <c r="J23" s="126"/>
      <c r="K23" s="125"/>
    </row>
    <row r="24" spans="1:11" ht="19.5" customHeight="1" x14ac:dyDescent="0.25">
      <c r="A24" s="111" t="s">
        <v>17</v>
      </c>
      <c r="B24" s="112" t="s">
        <v>223</v>
      </c>
      <c r="C24" s="110">
        <f t="shared" si="6"/>
        <v>0</v>
      </c>
      <c r="D24" s="117"/>
      <c r="E24" s="117"/>
      <c r="F24" s="110">
        <f t="shared" si="5"/>
        <v>116568155</v>
      </c>
      <c r="G24" s="113"/>
      <c r="H24" s="113">
        <v>116568155</v>
      </c>
      <c r="I24" s="125"/>
      <c r="J24" s="125"/>
      <c r="K24" s="125"/>
    </row>
    <row r="25" spans="1:11" ht="19.5" customHeight="1" x14ac:dyDescent="0.25">
      <c r="A25" s="111" t="s">
        <v>18</v>
      </c>
      <c r="B25" s="112" t="s">
        <v>26</v>
      </c>
      <c r="C25" s="110">
        <f t="shared" si="6"/>
        <v>0</v>
      </c>
      <c r="D25" s="117"/>
      <c r="E25" s="117"/>
      <c r="F25" s="110">
        <f t="shared" si="5"/>
        <v>0</v>
      </c>
      <c r="G25" s="113"/>
      <c r="H25" s="113"/>
      <c r="I25" s="125"/>
      <c r="J25" s="125"/>
      <c r="K25" s="125"/>
    </row>
    <row r="26" spans="1:11" ht="19.5" customHeight="1" x14ac:dyDescent="0.25">
      <c r="A26" s="111" t="s">
        <v>20</v>
      </c>
      <c r="B26" s="112" t="s">
        <v>27</v>
      </c>
      <c r="C26" s="110">
        <v>1891000000</v>
      </c>
      <c r="D26" s="113"/>
      <c r="E26" s="110">
        <v>1891000000</v>
      </c>
      <c r="F26" s="110">
        <f t="shared" si="5"/>
        <v>0</v>
      </c>
      <c r="G26" s="117"/>
      <c r="H26" s="117"/>
      <c r="I26" s="127">
        <f t="shared" si="3"/>
        <v>0</v>
      </c>
      <c r="J26" s="125"/>
      <c r="K26" s="125">
        <f t="shared" si="4"/>
        <v>0</v>
      </c>
    </row>
    <row r="27" spans="1:11" ht="19.5" customHeight="1" x14ac:dyDescent="0.25">
      <c r="A27" s="111" t="s">
        <v>99</v>
      </c>
      <c r="B27" s="112" t="s">
        <v>28</v>
      </c>
      <c r="C27" s="110">
        <f t="shared" si="6"/>
        <v>0</v>
      </c>
      <c r="D27" s="113"/>
      <c r="E27" s="117"/>
      <c r="F27" s="110">
        <f t="shared" si="5"/>
        <v>0</v>
      </c>
      <c r="G27" s="117"/>
      <c r="H27" s="117"/>
      <c r="I27" s="127"/>
      <c r="J27" s="125"/>
      <c r="K27" s="125"/>
    </row>
    <row r="28" spans="1:11" ht="33" customHeight="1" x14ac:dyDescent="0.25">
      <c r="A28" s="111" t="s">
        <v>7</v>
      </c>
      <c r="B28" s="112" t="s">
        <v>100</v>
      </c>
      <c r="C28" s="110">
        <f>+C29+C39</f>
        <v>10985400000</v>
      </c>
      <c r="D28" s="110">
        <f t="shared" ref="D28:H28" si="8">+D29+D39</f>
        <v>0</v>
      </c>
      <c r="E28" s="110">
        <f t="shared" si="8"/>
        <v>10985400000</v>
      </c>
      <c r="F28" s="110">
        <f t="shared" si="8"/>
        <v>12934607759</v>
      </c>
      <c r="G28" s="110"/>
      <c r="H28" s="110">
        <f t="shared" si="8"/>
        <v>12934607759</v>
      </c>
      <c r="I28" s="125">
        <f t="shared" si="3"/>
        <v>1.1774362116081345</v>
      </c>
      <c r="J28" s="125"/>
      <c r="K28" s="125">
        <f t="shared" si="4"/>
        <v>1.1774362116081345</v>
      </c>
    </row>
    <row r="29" spans="1:11" ht="38.25" customHeight="1" x14ac:dyDescent="0.25">
      <c r="A29" s="111" t="s">
        <v>9</v>
      </c>
      <c r="B29" s="112" t="s">
        <v>30</v>
      </c>
      <c r="C29" s="110">
        <f>+D29+E29</f>
        <v>10750400000</v>
      </c>
      <c r="D29" s="117"/>
      <c r="E29" s="117">
        <f>E30+E33+E36</f>
        <v>10750400000</v>
      </c>
      <c r="F29" s="110">
        <f>+G29+H29</f>
        <v>12709756250</v>
      </c>
      <c r="G29" s="113"/>
      <c r="H29" s="113">
        <f>+H30+H33+H36</f>
        <v>12709756250</v>
      </c>
      <c r="I29" s="125">
        <f t="shared" si="3"/>
        <v>1.1822589159473136</v>
      </c>
      <c r="J29" s="125"/>
      <c r="K29" s="125">
        <f t="shared" si="4"/>
        <v>1.1822589159473136</v>
      </c>
    </row>
    <row r="30" spans="1:11" ht="33.75" customHeight="1" x14ac:dyDescent="0.25">
      <c r="A30" s="114" t="s">
        <v>226</v>
      </c>
      <c r="B30" s="115" t="s">
        <v>216</v>
      </c>
      <c r="C30" s="116">
        <f>SUM(C31:C32)</f>
        <v>808700000</v>
      </c>
      <c r="D30" s="117"/>
      <c r="E30" s="117">
        <f>SUM(E31:E32)</f>
        <v>808700000</v>
      </c>
      <c r="F30" s="116">
        <f t="shared" si="5"/>
        <v>796222878</v>
      </c>
      <c r="G30" s="117"/>
      <c r="H30" s="117">
        <f>SUM(H31:H32)</f>
        <v>796222878</v>
      </c>
      <c r="I30" s="127">
        <f t="shared" si="3"/>
        <v>0.98457138370223818</v>
      </c>
      <c r="J30" s="127"/>
      <c r="K30" s="127">
        <f t="shared" si="4"/>
        <v>0.98457138370223818</v>
      </c>
    </row>
    <row r="31" spans="1:11" ht="33.75" customHeight="1" x14ac:dyDescent="0.25">
      <c r="A31" s="114"/>
      <c r="B31" s="121" t="s">
        <v>309</v>
      </c>
      <c r="C31" s="116"/>
      <c r="D31" s="117"/>
      <c r="E31" s="117"/>
      <c r="F31" s="116"/>
      <c r="G31" s="117"/>
      <c r="H31" s="117"/>
      <c r="I31" s="127"/>
      <c r="J31" s="127"/>
      <c r="K31" s="127"/>
    </row>
    <row r="32" spans="1:11" ht="33.75" customHeight="1" x14ac:dyDescent="0.25">
      <c r="A32" s="114"/>
      <c r="B32" s="121" t="s">
        <v>310</v>
      </c>
      <c r="C32" s="116">
        <v>808700000</v>
      </c>
      <c r="D32" s="117"/>
      <c r="E32" s="116">
        <v>808700000</v>
      </c>
      <c r="F32" s="117">
        <v>796222878</v>
      </c>
      <c r="G32" s="117"/>
      <c r="H32" s="117">
        <v>796222878</v>
      </c>
      <c r="I32" s="127">
        <f t="shared" si="3"/>
        <v>0.98457138370223818</v>
      </c>
      <c r="J32" s="127"/>
      <c r="K32" s="127">
        <f t="shared" si="4"/>
        <v>0.98457138370223818</v>
      </c>
    </row>
    <row r="33" spans="1:11" ht="31.5" x14ac:dyDescent="0.25">
      <c r="A33" s="114" t="s">
        <v>226</v>
      </c>
      <c r="B33" s="115" t="s">
        <v>217</v>
      </c>
      <c r="C33" s="116">
        <f t="shared" ref="C33" si="9">+D33+E33</f>
        <v>9798000000</v>
      </c>
      <c r="D33" s="117"/>
      <c r="E33" s="117">
        <f>SUM(E34:E35)</f>
        <v>9798000000</v>
      </c>
      <c r="F33" s="116">
        <f t="shared" ref="F33" si="10">+G33+H33</f>
        <v>11763617408</v>
      </c>
      <c r="G33" s="117"/>
      <c r="H33" s="117">
        <f>SUM(H34:H35)</f>
        <v>11763617408</v>
      </c>
      <c r="I33" s="127">
        <f t="shared" si="3"/>
        <v>1.2006141465605225</v>
      </c>
      <c r="J33" s="127"/>
      <c r="K33" s="127">
        <f t="shared" si="4"/>
        <v>1.2006141465605225</v>
      </c>
    </row>
    <row r="34" spans="1:11" x14ac:dyDescent="0.25">
      <c r="A34" s="114"/>
      <c r="B34" s="121" t="s">
        <v>309</v>
      </c>
      <c r="C34" s="116">
        <v>9644000000</v>
      </c>
      <c r="D34" s="117"/>
      <c r="E34" s="117">
        <v>9644000000</v>
      </c>
      <c r="F34" s="117">
        <v>11609617408</v>
      </c>
      <c r="G34" s="117"/>
      <c r="H34" s="117">
        <v>11609617408</v>
      </c>
      <c r="I34" s="127">
        <f t="shared" si="3"/>
        <v>1.2038176491082537</v>
      </c>
      <c r="J34" s="127"/>
      <c r="K34" s="127">
        <f t="shared" si="4"/>
        <v>1.2038176491082537</v>
      </c>
    </row>
    <row r="35" spans="1:11" x14ac:dyDescent="0.25">
      <c r="A35" s="114"/>
      <c r="B35" s="121" t="s">
        <v>310</v>
      </c>
      <c r="C35" s="116">
        <v>154000000</v>
      </c>
      <c r="D35" s="117"/>
      <c r="E35" s="117">
        <v>154000000</v>
      </c>
      <c r="F35" s="117">
        <v>154000000</v>
      </c>
      <c r="G35" s="117"/>
      <c r="H35" s="117">
        <v>154000000</v>
      </c>
      <c r="I35" s="127">
        <f t="shared" si="3"/>
        <v>1</v>
      </c>
      <c r="J35" s="127"/>
      <c r="K35" s="127">
        <f t="shared" si="4"/>
        <v>1</v>
      </c>
    </row>
    <row r="36" spans="1:11" ht="79.5" customHeight="1" x14ac:dyDescent="0.25">
      <c r="A36" s="114" t="s">
        <v>226</v>
      </c>
      <c r="B36" s="115" t="s">
        <v>218</v>
      </c>
      <c r="C36" s="116">
        <f>SUM(C37:C38)</f>
        <v>143700000</v>
      </c>
      <c r="D36" s="117"/>
      <c r="E36" s="116">
        <f>SUM(E37:E38)</f>
        <v>143700000</v>
      </c>
      <c r="F36" s="116">
        <f t="shared" si="5"/>
        <v>149915964</v>
      </c>
      <c r="G36" s="117"/>
      <c r="H36" s="117">
        <f>SUM(H37:H38)</f>
        <v>149915964</v>
      </c>
      <c r="I36" s="127">
        <f t="shared" si="3"/>
        <v>1.0432565344467641</v>
      </c>
      <c r="J36" s="127"/>
      <c r="K36" s="127">
        <f t="shared" si="4"/>
        <v>1.0432565344467641</v>
      </c>
    </row>
    <row r="37" spans="1:11" x14ac:dyDescent="0.25">
      <c r="A37" s="114"/>
      <c r="B37" s="121" t="s">
        <v>309</v>
      </c>
      <c r="C37" s="116"/>
      <c r="D37" s="117"/>
      <c r="E37" s="117"/>
      <c r="F37" s="116"/>
      <c r="G37" s="117"/>
      <c r="H37" s="117"/>
      <c r="I37" s="127"/>
      <c r="J37" s="127"/>
      <c r="K37" s="127"/>
    </row>
    <row r="38" spans="1:11" x14ac:dyDescent="0.25">
      <c r="A38" s="114"/>
      <c r="B38" s="121" t="s">
        <v>310</v>
      </c>
      <c r="C38" s="116">
        <v>143700000</v>
      </c>
      <c r="D38" s="117"/>
      <c r="E38" s="116">
        <v>143700000</v>
      </c>
      <c r="F38" s="117">
        <v>149915964</v>
      </c>
      <c r="G38" s="117"/>
      <c r="H38" s="117">
        <v>149915964</v>
      </c>
      <c r="I38" s="127">
        <f t="shared" si="3"/>
        <v>1.0432565344467641</v>
      </c>
      <c r="J38" s="127"/>
      <c r="K38" s="127">
        <f t="shared" si="4"/>
        <v>1.0432565344467641</v>
      </c>
    </row>
    <row r="39" spans="1:11" ht="30.75" customHeight="1" x14ac:dyDescent="0.25">
      <c r="A39" s="111" t="s">
        <v>14</v>
      </c>
      <c r="B39" s="112" t="s">
        <v>31</v>
      </c>
      <c r="C39" s="110">
        <f t="shared" si="6"/>
        <v>235000000</v>
      </c>
      <c r="D39" s="113"/>
      <c r="E39" s="113">
        <v>235000000</v>
      </c>
      <c r="F39" s="110">
        <f t="shared" si="5"/>
        <v>224851509</v>
      </c>
      <c r="G39" s="113"/>
      <c r="H39" s="110">
        <v>224851509</v>
      </c>
      <c r="I39" s="127">
        <f t="shared" si="3"/>
        <v>0.95681493191489364</v>
      </c>
      <c r="J39" s="125"/>
      <c r="K39" s="127">
        <f t="shared" si="4"/>
        <v>0.95681493191489364</v>
      </c>
    </row>
    <row r="40" spans="1:11" ht="7.5" hidden="1" customHeight="1" x14ac:dyDescent="0.25">
      <c r="A40" s="114"/>
      <c r="B40" s="115"/>
      <c r="C40" s="116"/>
      <c r="D40" s="117"/>
      <c r="E40" s="117"/>
      <c r="F40" s="110">
        <f t="shared" si="5"/>
        <v>0</v>
      </c>
      <c r="G40" s="117"/>
      <c r="H40" s="117"/>
      <c r="I40" s="127" t="e">
        <f t="shared" si="3"/>
        <v>#DIV/0!</v>
      </c>
      <c r="J40" s="127"/>
      <c r="K40" s="127"/>
    </row>
    <row r="41" spans="1:11" ht="33.75" customHeight="1" x14ac:dyDescent="0.25">
      <c r="A41" s="122" t="s">
        <v>33</v>
      </c>
      <c r="B41" s="123" t="s">
        <v>102</v>
      </c>
      <c r="C41" s="129">
        <f t="shared" si="6"/>
        <v>0</v>
      </c>
      <c r="D41" s="130"/>
      <c r="E41" s="130"/>
      <c r="F41" s="129">
        <f t="shared" si="5"/>
        <v>16655039905</v>
      </c>
      <c r="G41" s="129"/>
      <c r="H41" s="129">
        <v>16655039905</v>
      </c>
      <c r="I41" s="170"/>
      <c r="J41" s="131"/>
      <c r="K41" s="131"/>
    </row>
    <row r="42" spans="1:11" ht="27" hidden="1" customHeight="1" x14ac:dyDescent="0.25">
      <c r="A42" s="191" t="s">
        <v>103</v>
      </c>
      <c r="B42" s="191"/>
      <c r="C42" s="191"/>
      <c r="D42" s="191"/>
      <c r="E42" s="191"/>
      <c r="F42" s="191"/>
      <c r="G42" s="191"/>
      <c r="H42" s="191"/>
      <c r="I42" s="191"/>
      <c r="J42" s="191"/>
      <c r="K42" s="191"/>
    </row>
    <row r="43" spans="1:11" hidden="1" x14ac:dyDescent="0.25">
      <c r="H43" s="177" t="s">
        <v>224</v>
      </c>
      <c r="I43" s="177"/>
      <c r="J43" s="177"/>
      <c r="K43" s="177"/>
    </row>
    <row r="44" spans="1:11" hidden="1" x14ac:dyDescent="0.25">
      <c r="H44" s="178" t="s">
        <v>306</v>
      </c>
      <c r="I44" s="178"/>
      <c r="J44" s="178"/>
      <c r="K44" s="178"/>
    </row>
    <row r="45" spans="1:11" hidden="1" x14ac:dyDescent="0.25">
      <c r="H45" s="177" t="s">
        <v>225</v>
      </c>
      <c r="I45" s="177"/>
      <c r="J45" s="177"/>
      <c r="K45" s="177"/>
    </row>
    <row r="46" spans="1:11" hidden="1" x14ac:dyDescent="0.25"/>
  </sheetData>
  <mergeCells count="13">
    <mergeCell ref="A42:K42"/>
    <mergeCell ref="H43:K43"/>
    <mergeCell ref="H44:K44"/>
    <mergeCell ref="H45:K45"/>
    <mergeCell ref="I5:K5"/>
    <mergeCell ref="A2:K2"/>
    <mergeCell ref="A3:K3"/>
    <mergeCell ref="A5:A6"/>
    <mergeCell ref="B5:B6"/>
    <mergeCell ref="C5:C6"/>
    <mergeCell ref="D5:E5"/>
    <mergeCell ref="F5:F6"/>
    <mergeCell ref="G5:H5"/>
  </mergeCells>
  <pageMargins left="0.54" right="0.18" top="0.75" bottom="0.56999999999999995" header="0.3" footer="0.3"/>
  <pageSetup paperSize="9" scale="85" orientation="landscape" verticalDpi="0" r:id="rId1"/>
  <headerFooter differentFirst="1">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3"/>
  <sheetViews>
    <sheetView workbookViewId="0">
      <selection activeCell="A3" sqref="A3:S3"/>
    </sheetView>
  </sheetViews>
  <sheetFormatPr defaultColWidth="8.75" defaultRowHeight="15.75" x14ac:dyDescent="0.25"/>
  <cols>
    <col min="1" max="1" width="5.25" style="9" customWidth="1"/>
    <col min="2" max="2" width="23.125" style="9" customWidth="1"/>
    <col min="3" max="3" width="13.875" style="9" customWidth="1"/>
    <col min="4" max="4" width="12.125" style="9" customWidth="1"/>
    <col min="5" max="5" width="12.875" style="9" customWidth="1"/>
    <col min="6" max="6" width="12.625" style="9" customWidth="1"/>
    <col min="7" max="7" width="11.5" style="9" customWidth="1"/>
    <col min="8" max="8" width="12.5" style="9" customWidth="1"/>
    <col min="9" max="9" width="13.125" style="9" customWidth="1"/>
    <col min="10" max="10" width="12.25" style="9" customWidth="1"/>
    <col min="11" max="11" width="13.5" style="9" customWidth="1"/>
    <col min="12" max="12" width="12.625" style="9" customWidth="1"/>
    <col min="13" max="13" width="11.625" style="9" customWidth="1"/>
    <col min="14" max="14" width="11.75" style="9" customWidth="1"/>
    <col min="15" max="15" width="12.875" style="9" customWidth="1"/>
    <col min="16" max="16" width="8.375" style="9" customWidth="1"/>
    <col min="17" max="17" width="10.5" style="9" customWidth="1"/>
    <col min="18" max="18" width="7" style="9" customWidth="1"/>
    <col min="19" max="19" width="6.875" style="9" customWidth="1"/>
    <col min="20" max="21" width="7" style="9" customWidth="1"/>
    <col min="22" max="259" width="8.75" style="9"/>
    <col min="260" max="260" width="5.25" style="9" customWidth="1"/>
    <col min="261" max="261" width="23.125" style="9" customWidth="1"/>
    <col min="262" max="266" width="7.875" style="9" customWidth="1"/>
    <col min="267" max="271" width="8" style="9" customWidth="1"/>
    <col min="272" max="272" width="8.25" style="9" customWidth="1"/>
    <col min="273" max="275" width="7.875" style="9" customWidth="1"/>
    <col min="276" max="515" width="8.75" style="9"/>
    <col min="516" max="516" width="5.25" style="9" customWidth="1"/>
    <col min="517" max="517" width="23.125" style="9" customWidth="1"/>
    <col min="518" max="522" width="7.875" style="9" customWidth="1"/>
    <col min="523" max="527" width="8" style="9" customWidth="1"/>
    <col min="528" max="528" width="8.25" style="9" customWidth="1"/>
    <col min="529" max="531" width="7.875" style="9" customWidth="1"/>
    <col min="532" max="771" width="8.75" style="9"/>
    <col min="772" max="772" width="5.25" style="9" customWidth="1"/>
    <col min="773" max="773" width="23.125" style="9" customWidth="1"/>
    <col min="774" max="778" width="7.875" style="9" customWidth="1"/>
    <col min="779" max="783" width="8" style="9" customWidth="1"/>
    <col min="784" max="784" width="8.25" style="9" customWidth="1"/>
    <col min="785" max="787" width="7.875" style="9" customWidth="1"/>
    <col min="788" max="1027" width="8.75" style="9"/>
    <col min="1028" max="1028" width="5.25" style="9" customWidth="1"/>
    <col min="1029" max="1029" width="23.125" style="9" customWidth="1"/>
    <col min="1030" max="1034" width="7.875" style="9" customWidth="1"/>
    <col min="1035" max="1039" width="8" style="9" customWidth="1"/>
    <col min="1040" max="1040" width="8.25" style="9" customWidth="1"/>
    <col min="1041" max="1043" width="7.875" style="9" customWidth="1"/>
    <col min="1044" max="1283" width="8.75" style="9"/>
    <col min="1284" max="1284" width="5.25" style="9" customWidth="1"/>
    <col min="1285" max="1285" width="23.125" style="9" customWidth="1"/>
    <col min="1286" max="1290" width="7.875" style="9" customWidth="1"/>
    <col min="1291" max="1295" width="8" style="9" customWidth="1"/>
    <col min="1296" max="1296" width="8.25" style="9" customWidth="1"/>
    <col min="1297" max="1299" width="7.875" style="9" customWidth="1"/>
    <col min="1300" max="1539" width="8.75" style="9"/>
    <col min="1540" max="1540" width="5.25" style="9" customWidth="1"/>
    <col min="1541" max="1541" width="23.125" style="9" customWidth="1"/>
    <col min="1542" max="1546" width="7.875" style="9" customWidth="1"/>
    <col min="1547" max="1551" width="8" style="9" customWidth="1"/>
    <col min="1552" max="1552" width="8.25" style="9" customWidth="1"/>
    <col min="1553" max="1555" width="7.875" style="9" customWidth="1"/>
    <col min="1556" max="1795" width="8.75" style="9"/>
    <col min="1796" max="1796" width="5.25" style="9" customWidth="1"/>
    <col min="1797" max="1797" width="23.125" style="9" customWidth="1"/>
    <col min="1798" max="1802" width="7.875" style="9" customWidth="1"/>
    <col min="1803" max="1807" width="8" style="9" customWidth="1"/>
    <col min="1808" max="1808" width="8.25" style="9" customWidth="1"/>
    <col min="1809" max="1811" width="7.875" style="9" customWidth="1"/>
    <col min="1812" max="2051" width="8.75" style="9"/>
    <col min="2052" max="2052" width="5.25" style="9" customWidth="1"/>
    <col min="2053" max="2053" width="23.125" style="9" customWidth="1"/>
    <col min="2054" max="2058" width="7.875" style="9" customWidth="1"/>
    <col min="2059" max="2063" width="8" style="9" customWidth="1"/>
    <col min="2064" max="2064" width="8.25" style="9" customWidth="1"/>
    <col min="2065" max="2067" width="7.875" style="9" customWidth="1"/>
    <col min="2068" max="2307" width="8.75" style="9"/>
    <col min="2308" max="2308" width="5.25" style="9" customWidth="1"/>
    <col min="2309" max="2309" width="23.125" style="9" customWidth="1"/>
    <col min="2310" max="2314" width="7.875" style="9" customWidth="1"/>
    <col min="2315" max="2319" width="8" style="9" customWidth="1"/>
    <col min="2320" max="2320" width="8.25" style="9" customWidth="1"/>
    <col min="2321" max="2323" width="7.875" style="9" customWidth="1"/>
    <col min="2324" max="2563" width="8.75" style="9"/>
    <col min="2564" max="2564" width="5.25" style="9" customWidth="1"/>
    <col min="2565" max="2565" width="23.125" style="9" customWidth="1"/>
    <col min="2566" max="2570" width="7.875" style="9" customWidth="1"/>
    <col min="2571" max="2575" width="8" style="9" customWidth="1"/>
    <col min="2576" max="2576" width="8.25" style="9" customWidth="1"/>
    <col min="2577" max="2579" width="7.875" style="9" customWidth="1"/>
    <col min="2580" max="2819" width="8.75" style="9"/>
    <col min="2820" max="2820" width="5.25" style="9" customWidth="1"/>
    <col min="2821" max="2821" width="23.125" style="9" customWidth="1"/>
    <col min="2822" max="2826" width="7.875" style="9" customWidth="1"/>
    <col min="2827" max="2831" width="8" style="9" customWidth="1"/>
    <col min="2832" max="2832" width="8.25" style="9" customWidth="1"/>
    <col min="2833" max="2835" width="7.875" style="9" customWidth="1"/>
    <col min="2836" max="3075" width="8.75" style="9"/>
    <col min="3076" max="3076" width="5.25" style="9" customWidth="1"/>
    <col min="3077" max="3077" width="23.125" style="9" customWidth="1"/>
    <col min="3078" max="3082" width="7.875" style="9" customWidth="1"/>
    <col min="3083" max="3087" width="8" style="9" customWidth="1"/>
    <col min="3088" max="3088" width="8.25" style="9" customWidth="1"/>
    <col min="3089" max="3091" width="7.875" style="9" customWidth="1"/>
    <col min="3092" max="3331" width="8.75" style="9"/>
    <col min="3332" max="3332" width="5.25" style="9" customWidth="1"/>
    <col min="3333" max="3333" width="23.125" style="9" customWidth="1"/>
    <col min="3334" max="3338" width="7.875" style="9" customWidth="1"/>
    <col min="3339" max="3343" width="8" style="9" customWidth="1"/>
    <col min="3344" max="3344" width="8.25" style="9" customWidth="1"/>
    <col min="3345" max="3347" width="7.875" style="9" customWidth="1"/>
    <col min="3348" max="3587" width="8.75" style="9"/>
    <col min="3588" max="3588" width="5.25" style="9" customWidth="1"/>
    <col min="3589" max="3589" width="23.125" style="9" customWidth="1"/>
    <col min="3590" max="3594" width="7.875" style="9" customWidth="1"/>
    <col min="3595" max="3599" width="8" style="9" customWidth="1"/>
    <col min="3600" max="3600" width="8.25" style="9" customWidth="1"/>
    <col min="3601" max="3603" width="7.875" style="9" customWidth="1"/>
    <col min="3604" max="3843" width="8.75" style="9"/>
    <col min="3844" max="3844" width="5.25" style="9" customWidth="1"/>
    <col min="3845" max="3845" width="23.125" style="9" customWidth="1"/>
    <col min="3846" max="3850" width="7.875" style="9" customWidth="1"/>
    <col min="3851" max="3855" width="8" style="9" customWidth="1"/>
    <col min="3856" max="3856" width="8.25" style="9" customWidth="1"/>
    <col min="3857" max="3859" width="7.875" style="9" customWidth="1"/>
    <col min="3860" max="4099" width="8.75" style="9"/>
    <col min="4100" max="4100" width="5.25" style="9" customWidth="1"/>
    <col min="4101" max="4101" width="23.125" style="9" customWidth="1"/>
    <col min="4102" max="4106" width="7.875" style="9" customWidth="1"/>
    <col min="4107" max="4111" width="8" style="9" customWidth="1"/>
    <col min="4112" max="4112" width="8.25" style="9" customWidth="1"/>
    <col min="4113" max="4115" width="7.875" style="9" customWidth="1"/>
    <col min="4116" max="4355" width="8.75" style="9"/>
    <col min="4356" max="4356" width="5.25" style="9" customWidth="1"/>
    <col min="4357" max="4357" width="23.125" style="9" customWidth="1"/>
    <col min="4358" max="4362" width="7.875" style="9" customWidth="1"/>
    <col min="4363" max="4367" width="8" style="9" customWidth="1"/>
    <col min="4368" max="4368" width="8.25" style="9" customWidth="1"/>
    <col min="4369" max="4371" width="7.875" style="9" customWidth="1"/>
    <col min="4372" max="4611" width="8.75" style="9"/>
    <col min="4612" max="4612" width="5.25" style="9" customWidth="1"/>
    <col min="4613" max="4613" width="23.125" style="9" customWidth="1"/>
    <col min="4614" max="4618" width="7.875" style="9" customWidth="1"/>
    <col min="4619" max="4623" width="8" style="9" customWidth="1"/>
    <col min="4624" max="4624" width="8.25" style="9" customWidth="1"/>
    <col min="4625" max="4627" width="7.875" style="9" customWidth="1"/>
    <col min="4628" max="4867" width="8.75" style="9"/>
    <col min="4868" max="4868" width="5.25" style="9" customWidth="1"/>
    <col min="4869" max="4869" width="23.125" style="9" customWidth="1"/>
    <col min="4870" max="4874" width="7.875" style="9" customWidth="1"/>
    <col min="4875" max="4879" width="8" style="9" customWidth="1"/>
    <col min="4880" max="4880" width="8.25" style="9" customWidth="1"/>
    <col min="4881" max="4883" width="7.875" style="9" customWidth="1"/>
    <col min="4884" max="5123" width="8.75" style="9"/>
    <col min="5124" max="5124" width="5.25" style="9" customWidth="1"/>
    <col min="5125" max="5125" width="23.125" style="9" customWidth="1"/>
    <col min="5126" max="5130" width="7.875" style="9" customWidth="1"/>
    <col min="5131" max="5135" width="8" style="9" customWidth="1"/>
    <col min="5136" max="5136" width="8.25" style="9" customWidth="1"/>
    <col min="5137" max="5139" width="7.875" style="9" customWidth="1"/>
    <col min="5140" max="5379" width="8.75" style="9"/>
    <col min="5380" max="5380" width="5.25" style="9" customWidth="1"/>
    <col min="5381" max="5381" width="23.125" style="9" customWidth="1"/>
    <col min="5382" max="5386" width="7.875" style="9" customWidth="1"/>
    <col min="5387" max="5391" width="8" style="9" customWidth="1"/>
    <col min="5392" max="5392" width="8.25" style="9" customWidth="1"/>
    <col min="5393" max="5395" width="7.875" style="9" customWidth="1"/>
    <col min="5396" max="5635" width="8.75" style="9"/>
    <col min="5636" max="5636" width="5.25" style="9" customWidth="1"/>
    <col min="5637" max="5637" width="23.125" style="9" customWidth="1"/>
    <col min="5638" max="5642" width="7.875" style="9" customWidth="1"/>
    <col min="5643" max="5647" width="8" style="9" customWidth="1"/>
    <col min="5648" max="5648" width="8.25" style="9" customWidth="1"/>
    <col min="5649" max="5651" width="7.875" style="9" customWidth="1"/>
    <col min="5652" max="5891" width="8.75" style="9"/>
    <col min="5892" max="5892" width="5.25" style="9" customWidth="1"/>
    <col min="5893" max="5893" width="23.125" style="9" customWidth="1"/>
    <col min="5894" max="5898" width="7.875" style="9" customWidth="1"/>
    <col min="5899" max="5903" width="8" style="9" customWidth="1"/>
    <col min="5904" max="5904" width="8.25" style="9" customWidth="1"/>
    <col min="5905" max="5907" width="7.875" style="9" customWidth="1"/>
    <col min="5908" max="6147" width="8.75" style="9"/>
    <col min="6148" max="6148" width="5.25" style="9" customWidth="1"/>
    <col min="6149" max="6149" width="23.125" style="9" customWidth="1"/>
    <col min="6150" max="6154" width="7.875" style="9" customWidth="1"/>
    <col min="6155" max="6159" width="8" style="9" customWidth="1"/>
    <col min="6160" max="6160" width="8.25" style="9" customWidth="1"/>
    <col min="6161" max="6163" width="7.875" style="9" customWidth="1"/>
    <col min="6164" max="6403" width="8.75" style="9"/>
    <col min="6404" max="6404" width="5.25" style="9" customWidth="1"/>
    <col min="6405" max="6405" width="23.125" style="9" customWidth="1"/>
    <col min="6406" max="6410" width="7.875" style="9" customWidth="1"/>
    <col min="6411" max="6415" width="8" style="9" customWidth="1"/>
    <col min="6416" max="6416" width="8.25" style="9" customWidth="1"/>
    <col min="6417" max="6419" width="7.875" style="9" customWidth="1"/>
    <col min="6420" max="6659" width="8.75" style="9"/>
    <col min="6660" max="6660" width="5.25" style="9" customWidth="1"/>
    <col min="6661" max="6661" width="23.125" style="9" customWidth="1"/>
    <col min="6662" max="6666" width="7.875" style="9" customWidth="1"/>
    <col min="6667" max="6671" width="8" style="9" customWidth="1"/>
    <col min="6672" max="6672" width="8.25" style="9" customWidth="1"/>
    <col min="6673" max="6675" width="7.875" style="9" customWidth="1"/>
    <col min="6676" max="6915" width="8.75" style="9"/>
    <col min="6916" max="6916" width="5.25" style="9" customWidth="1"/>
    <col min="6917" max="6917" width="23.125" style="9" customWidth="1"/>
    <col min="6918" max="6922" width="7.875" style="9" customWidth="1"/>
    <col min="6923" max="6927" width="8" style="9" customWidth="1"/>
    <col min="6928" max="6928" width="8.25" style="9" customWidth="1"/>
    <col min="6929" max="6931" width="7.875" style="9" customWidth="1"/>
    <col min="6932" max="7171" width="8.75" style="9"/>
    <col min="7172" max="7172" width="5.25" style="9" customWidth="1"/>
    <col min="7173" max="7173" width="23.125" style="9" customWidth="1"/>
    <col min="7174" max="7178" width="7.875" style="9" customWidth="1"/>
    <col min="7179" max="7183" width="8" style="9" customWidth="1"/>
    <col min="7184" max="7184" width="8.25" style="9" customWidth="1"/>
    <col min="7185" max="7187" width="7.875" style="9" customWidth="1"/>
    <col min="7188" max="7427" width="8.75" style="9"/>
    <col min="7428" max="7428" width="5.25" style="9" customWidth="1"/>
    <col min="7429" max="7429" width="23.125" style="9" customWidth="1"/>
    <col min="7430" max="7434" width="7.875" style="9" customWidth="1"/>
    <col min="7435" max="7439" width="8" style="9" customWidth="1"/>
    <col min="7440" max="7440" width="8.25" style="9" customWidth="1"/>
    <col min="7441" max="7443" width="7.875" style="9" customWidth="1"/>
    <col min="7444" max="7683" width="8.75" style="9"/>
    <col min="7684" max="7684" width="5.25" style="9" customWidth="1"/>
    <col min="7685" max="7685" width="23.125" style="9" customWidth="1"/>
    <col min="7686" max="7690" width="7.875" style="9" customWidth="1"/>
    <col min="7691" max="7695" width="8" style="9" customWidth="1"/>
    <col min="7696" max="7696" width="8.25" style="9" customWidth="1"/>
    <col min="7697" max="7699" width="7.875" style="9" customWidth="1"/>
    <col min="7700" max="7939" width="8.75" style="9"/>
    <col min="7940" max="7940" width="5.25" style="9" customWidth="1"/>
    <col min="7941" max="7941" width="23.125" style="9" customWidth="1"/>
    <col min="7942" max="7946" width="7.875" style="9" customWidth="1"/>
    <col min="7947" max="7951" width="8" style="9" customWidth="1"/>
    <col min="7952" max="7952" width="8.25" style="9" customWidth="1"/>
    <col min="7953" max="7955" width="7.875" style="9" customWidth="1"/>
    <col min="7956" max="8195" width="8.75" style="9"/>
    <col min="8196" max="8196" width="5.25" style="9" customWidth="1"/>
    <col min="8197" max="8197" width="23.125" style="9" customWidth="1"/>
    <col min="8198" max="8202" width="7.875" style="9" customWidth="1"/>
    <col min="8203" max="8207" width="8" style="9" customWidth="1"/>
    <col min="8208" max="8208" width="8.25" style="9" customWidth="1"/>
    <col min="8209" max="8211" width="7.875" style="9" customWidth="1"/>
    <col min="8212" max="8451" width="8.75" style="9"/>
    <col min="8452" max="8452" width="5.25" style="9" customWidth="1"/>
    <col min="8453" max="8453" width="23.125" style="9" customWidth="1"/>
    <col min="8454" max="8458" width="7.875" style="9" customWidth="1"/>
    <col min="8459" max="8463" width="8" style="9" customWidth="1"/>
    <col min="8464" max="8464" width="8.25" style="9" customWidth="1"/>
    <col min="8465" max="8467" width="7.875" style="9" customWidth="1"/>
    <col min="8468" max="8707" width="8.75" style="9"/>
    <col min="8708" max="8708" width="5.25" style="9" customWidth="1"/>
    <col min="8709" max="8709" width="23.125" style="9" customWidth="1"/>
    <col min="8710" max="8714" width="7.875" style="9" customWidth="1"/>
    <col min="8715" max="8719" width="8" style="9" customWidth="1"/>
    <col min="8720" max="8720" width="8.25" style="9" customWidth="1"/>
    <col min="8721" max="8723" width="7.875" style="9" customWidth="1"/>
    <col min="8724" max="8963" width="8.75" style="9"/>
    <col min="8964" max="8964" width="5.25" style="9" customWidth="1"/>
    <col min="8965" max="8965" width="23.125" style="9" customWidth="1"/>
    <col min="8966" max="8970" width="7.875" style="9" customWidth="1"/>
    <col min="8971" max="8975" width="8" style="9" customWidth="1"/>
    <col min="8976" max="8976" width="8.25" style="9" customWidth="1"/>
    <col min="8977" max="8979" width="7.875" style="9" customWidth="1"/>
    <col min="8980" max="9219" width="8.75" style="9"/>
    <col min="9220" max="9220" width="5.25" style="9" customWidth="1"/>
    <col min="9221" max="9221" width="23.125" style="9" customWidth="1"/>
    <col min="9222" max="9226" width="7.875" style="9" customWidth="1"/>
    <col min="9227" max="9231" width="8" style="9" customWidth="1"/>
    <col min="9232" max="9232" width="8.25" style="9" customWidth="1"/>
    <col min="9233" max="9235" width="7.875" style="9" customWidth="1"/>
    <col min="9236" max="9475" width="8.75" style="9"/>
    <col min="9476" max="9476" width="5.25" style="9" customWidth="1"/>
    <col min="9477" max="9477" width="23.125" style="9" customWidth="1"/>
    <col min="9478" max="9482" width="7.875" style="9" customWidth="1"/>
    <col min="9483" max="9487" width="8" style="9" customWidth="1"/>
    <col min="9488" max="9488" width="8.25" style="9" customWidth="1"/>
    <col min="9489" max="9491" width="7.875" style="9" customWidth="1"/>
    <col min="9492" max="9731" width="8.75" style="9"/>
    <col min="9732" max="9732" width="5.25" style="9" customWidth="1"/>
    <col min="9733" max="9733" width="23.125" style="9" customWidth="1"/>
    <col min="9734" max="9738" width="7.875" style="9" customWidth="1"/>
    <col min="9739" max="9743" width="8" style="9" customWidth="1"/>
    <col min="9744" max="9744" width="8.25" style="9" customWidth="1"/>
    <col min="9745" max="9747" width="7.875" style="9" customWidth="1"/>
    <col min="9748" max="9987" width="8.75" style="9"/>
    <col min="9988" max="9988" width="5.25" style="9" customWidth="1"/>
    <col min="9989" max="9989" width="23.125" style="9" customWidth="1"/>
    <col min="9990" max="9994" width="7.875" style="9" customWidth="1"/>
    <col min="9995" max="9999" width="8" style="9" customWidth="1"/>
    <col min="10000" max="10000" width="8.25" style="9" customWidth="1"/>
    <col min="10001" max="10003" width="7.875" style="9" customWidth="1"/>
    <col min="10004" max="10243" width="8.75" style="9"/>
    <col min="10244" max="10244" width="5.25" style="9" customWidth="1"/>
    <col min="10245" max="10245" width="23.125" style="9" customWidth="1"/>
    <col min="10246" max="10250" width="7.875" style="9" customWidth="1"/>
    <col min="10251" max="10255" width="8" style="9" customWidth="1"/>
    <col min="10256" max="10256" width="8.25" style="9" customWidth="1"/>
    <col min="10257" max="10259" width="7.875" style="9" customWidth="1"/>
    <col min="10260" max="10499" width="8.75" style="9"/>
    <col min="10500" max="10500" width="5.25" style="9" customWidth="1"/>
    <col min="10501" max="10501" width="23.125" style="9" customWidth="1"/>
    <col min="10502" max="10506" width="7.875" style="9" customWidth="1"/>
    <col min="10507" max="10511" width="8" style="9" customWidth="1"/>
    <col min="10512" max="10512" width="8.25" style="9" customWidth="1"/>
    <col min="10513" max="10515" width="7.875" style="9" customWidth="1"/>
    <col min="10516" max="10755" width="8.75" style="9"/>
    <col min="10756" max="10756" width="5.25" style="9" customWidth="1"/>
    <col min="10757" max="10757" width="23.125" style="9" customWidth="1"/>
    <col min="10758" max="10762" width="7.875" style="9" customWidth="1"/>
    <col min="10763" max="10767" width="8" style="9" customWidth="1"/>
    <col min="10768" max="10768" width="8.25" style="9" customWidth="1"/>
    <col min="10769" max="10771" width="7.875" style="9" customWidth="1"/>
    <col min="10772" max="11011" width="8.75" style="9"/>
    <col min="11012" max="11012" width="5.25" style="9" customWidth="1"/>
    <col min="11013" max="11013" width="23.125" style="9" customWidth="1"/>
    <col min="11014" max="11018" width="7.875" style="9" customWidth="1"/>
    <col min="11019" max="11023" width="8" style="9" customWidth="1"/>
    <col min="11024" max="11024" width="8.25" style="9" customWidth="1"/>
    <col min="11025" max="11027" width="7.875" style="9" customWidth="1"/>
    <col min="11028" max="11267" width="8.75" style="9"/>
    <col min="11268" max="11268" width="5.25" style="9" customWidth="1"/>
    <col min="11269" max="11269" width="23.125" style="9" customWidth="1"/>
    <col min="11270" max="11274" width="7.875" style="9" customWidth="1"/>
    <col min="11275" max="11279" width="8" style="9" customWidth="1"/>
    <col min="11280" max="11280" width="8.25" style="9" customWidth="1"/>
    <col min="11281" max="11283" width="7.875" style="9" customWidth="1"/>
    <col min="11284" max="11523" width="8.75" style="9"/>
    <col min="11524" max="11524" width="5.25" style="9" customWidth="1"/>
    <col min="11525" max="11525" width="23.125" style="9" customWidth="1"/>
    <col min="11526" max="11530" width="7.875" style="9" customWidth="1"/>
    <col min="11531" max="11535" width="8" style="9" customWidth="1"/>
    <col min="11536" max="11536" width="8.25" style="9" customWidth="1"/>
    <col min="11537" max="11539" width="7.875" style="9" customWidth="1"/>
    <col min="11540" max="11779" width="8.75" style="9"/>
    <col min="11780" max="11780" width="5.25" style="9" customWidth="1"/>
    <col min="11781" max="11781" width="23.125" style="9" customWidth="1"/>
    <col min="11782" max="11786" width="7.875" style="9" customWidth="1"/>
    <col min="11787" max="11791" width="8" style="9" customWidth="1"/>
    <col min="11792" max="11792" width="8.25" style="9" customWidth="1"/>
    <col min="11793" max="11795" width="7.875" style="9" customWidth="1"/>
    <col min="11796" max="12035" width="8.75" style="9"/>
    <col min="12036" max="12036" width="5.25" style="9" customWidth="1"/>
    <col min="12037" max="12037" width="23.125" style="9" customWidth="1"/>
    <col min="12038" max="12042" width="7.875" style="9" customWidth="1"/>
    <col min="12043" max="12047" width="8" style="9" customWidth="1"/>
    <col min="12048" max="12048" width="8.25" style="9" customWidth="1"/>
    <col min="12049" max="12051" width="7.875" style="9" customWidth="1"/>
    <col min="12052" max="12291" width="8.75" style="9"/>
    <col min="12292" max="12292" width="5.25" style="9" customWidth="1"/>
    <col min="12293" max="12293" width="23.125" style="9" customWidth="1"/>
    <col min="12294" max="12298" width="7.875" style="9" customWidth="1"/>
    <col min="12299" max="12303" width="8" style="9" customWidth="1"/>
    <col min="12304" max="12304" width="8.25" style="9" customWidth="1"/>
    <col min="12305" max="12307" width="7.875" style="9" customWidth="1"/>
    <col min="12308" max="12547" width="8.75" style="9"/>
    <col min="12548" max="12548" width="5.25" style="9" customWidth="1"/>
    <col min="12549" max="12549" width="23.125" style="9" customWidth="1"/>
    <col min="12550" max="12554" width="7.875" style="9" customWidth="1"/>
    <col min="12555" max="12559" width="8" style="9" customWidth="1"/>
    <col min="12560" max="12560" width="8.25" style="9" customWidth="1"/>
    <col min="12561" max="12563" width="7.875" style="9" customWidth="1"/>
    <col min="12564" max="12803" width="8.75" style="9"/>
    <col min="12804" max="12804" width="5.25" style="9" customWidth="1"/>
    <col min="12805" max="12805" width="23.125" style="9" customWidth="1"/>
    <col min="12806" max="12810" width="7.875" style="9" customWidth="1"/>
    <col min="12811" max="12815" width="8" style="9" customWidth="1"/>
    <col min="12816" max="12816" width="8.25" style="9" customWidth="1"/>
    <col min="12817" max="12819" width="7.875" style="9" customWidth="1"/>
    <col min="12820" max="13059" width="8.75" style="9"/>
    <col min="13060" max="13060" width="5.25" style="9" customWidth="1"/>
    <col min="13061" max="13061" width="23.125" style="9" customWidth="1"/>
    <col min="13062" max="13066" width="7.875" style="9" customWidth="1"/>
    <col min="13067" max="13071" width="8" style="9" customWidth="1"/>
    <col min="13072" max="13072" width="8.25" style="9" customWidth="1"/>
    <col min="13073" max="13075" width="7.875" style="9" customWidth="1"/>
    <col min="13076" max="13315" width="8.75" style="9"/>
    <col min="13316" max="13316" width="5.25" style="9" customWidth="1"/>
    <col min="13317" max="13317" width="23.125" style="9" customWidth="1"/>
    <col min="13318" max="13322" width="7.875" style="9" customWidth="1"/>
    <col min="13323" max="13327" width="8" style="9" customWidth="1"/>
    <col min="13328" max="13328" width="8.25" style="9" customWidth="1"/>
    <col min="13329" max="13331" width="7.875" style="9" customWidth="1"/>
    <col min="13332" max="13571" width="8.75" style="9"/>
    <col min="13572" max="13572" width="5.25" style="9" customWidth="1"/>
    <col min="13573" max="13573" width="23.125" style="9" customWidth="1"/>
    <col min="13574" max="13578" width="7.875" style="9" customWidth="1"/>
    <col min="13579" max="13583" width="8" style="9" customWidth="1"/>
    <col min="13584" max="13584" width="8.25" style="9" customWidth="1"/>
    <col min="13585" max="13587" width="7.875" style="9" customWidth="1"/>
    <col min="13588" max="13827" width="8.75" style="9"/>
    <col min="13828" max="13828" width="5.25" style="9" customWidth="1"/>
    <col min="13829" max="13829" width="23.125" style="9" customWidth="1"/>
    <col min="13830" max="13834" width="7.875" style="9" customWidth="1"/>
    <col min="13835" max="13839" width="8" style="9" customWidth="1"/>
    <col min="13840" max="13840" width="8.25" style="9" customWidth="1"/>
    <col min="13841" max="13843" width="7.875" style="9" customWidth="1"/>
    <col min="13844" max="14083" width="8.75" style="9"/>
    <col min="14084" max="14084" width="5.25" style="9" customWidth="1"/>
    <col min="14085" max="14085" width="23.125" style="9" customWidth="1"/>
    <col min="14086" max="14090" width="7.875" style="9" customWidth="1"/>
    <col min="14091" max="14095" width="8" style="9" customWidth="1"/>
    <col min="14096" max="14096" width="8.25" style="9" customWidth="1"/>
    <col min="14097" max="14099" width="7.875" style="9" customWidth="1"/>
    <col min="14100" max="14339" width="8.75" style="9"/>
    <col min="14340" max="14340" width="5.25" style="9" customWidth="1"/>
    <col min="14341" max="14341" width="23.125" style="9" customWidth="1"/>
    <col min="14342" max="14346" width="7.875" style="9" customWidth="1"/>
    <col min="14347" max="14351" width="8" style="9" customWidth="1"/>
    <col min="14352" max="14352" width="8.25" style="9" customWidth="1"/>
    <col min="14353" max="14355" width="7.875" style="9" customWidth="1"/>
    <col min="14356" max="14595" width="8.75" style="9"/>
    <col min="14596" max="14596" width="5.25" style="9" customWidth="1"/>
    <col min="14597" max="14597" width="23.125" style="9" customWidth="1"/>
    <col min="14598" max="14602" width="7.875" style="9" customWidth="1"/>
    <col min="14603" max="14607" width="8" style="9" customWidth="1"/>
    <col min="14608" max="14608" width="8.25" style="9" customWidth="1"/>
    <col min="14609" max="14611" width="7.875" style="9" customWidth="1"/>
    <col min="14612" max="14851" width="8.75" style="9"/>
    <col min="14852" max="14852" width="5.25" style="9" customWidth="1"/>
    <col min="14853" max="14853" width="23.125" style="9" customWidth="1"/>
    <col min="14854" max="14858" width="7.875" style="9" customWidth="1"/>
    <col min="14859" max="14863" width="8" style="9" customWidth="1"/>
    <col min="14864" max="14864" width="8.25" style="9" customWidth="1"/>
    <col min="14865" max="14867" width="7.875" style="9" customWidth="1"/>
    <col min="14868" max="15107" width="8.75" style="9"/>
    <col min="15108" max="15108" width="5.25" style="9" customWidth="1"/>
    <col min="15109" max="15109" width="23.125" style="9" customWidth="1"/>
    <col min="15110" max="15114" width="7.875" style="9" customWidth="1"/>
    <col min="15115" max="15119" width="8" style="9" customWidth="1"/>
    <col min="15120" max="15120" width="8.25" style="9" customWidth="1"/>
    <col min="15121" max="15123" width="7.875" style="9" customWidth="1"/>
    <col min="15124" max="15363" width="8.75" style="9"/>
    <col min="15364" max="15364" width="5.25" style="9" customWidth="1"/>
    <col min="15365" max="15365" width="23.125" style="9" customWidth="1"/>
    <col min="15366" max="15370" width="7.875" style="9" customWidth="1"/>
    <col min="15371" max="15375" width="8" style="9" customWidth="1"/>
    <col min="15376" max="15376" width="8.25" style="9" customWidth="1"/>
    <col min="15377" max="15379" width="7.875" style="9" customWidth="1"/>
    <col min="15380" max="15619" width="8.75" style="9"/>
    <col min="15620" max="15620" width="5.25" style="9" customWidth="1"/>
    <col min="15621" max="15621" width="23.125" style="9" customWidth="1"/>
    <col min="15622" max="15626" width="7.875" style="9" customWidth="1"/>
    <col min="15627" max="15631" width="8" style="9" customWidth="1"/>
    <col min="15632" max="15632" width="8.25" style="9" customWidth="1"/>
    <col min="15633" max="15635" width="7.875" style="9" customWidth="1"/>
    <col min="15636" max="15875" width="8.75" style="9"/>
    <col min="15876" max="15876" width="5.25" style="9" customWidth="1"/>
    <col min="15877" max="15877" width="23.125" style="9" customWidth="1"/>
    <col min="15878" max="15882" width="7.875" style="9" customWidth="1"/>
    <col min="15883" max="15887" width="8" style="9" customWidth="1"/>
    <col min="15888" max="15888" width="8.25" style="9" customWidth="1"/>
    <col min="15889" max="15891" width="7.875" style="9" customWidth="1"/>
    <col min="15892" max="16131" width="8.75" style="9"/>
    <col min="16132" max="16132" width="5.25" style="9" customWidth="1"/>
    <col min="16133" max="16133" width="23.125" style="9" customWidth="1"/>
    <col min="16134" max="16138" width="7.875" style="9" customWidth="1"/>
    <col min="16139" max="16143" width="8" style="9" customWidth="1"/>
    <col min="16144" max="16144" width="8.25" style="9" customWidth="1"/>
    <col min="16145" max="16147" width="7.875" style="9" customWidth="1"/>
    <col min="16148" max="16384" width="8.75" style="9"/>
  </cols>
  <sheetData>
    <row r="1" spans="1:22" ht="21" customHeight="1" x14ac:dyDescent="0.3">
      <c r="A1" s="5"/>
      <c r="B1" s="6"/>
      <c r="C1" s="6"/>
      <c r="D1" s="6"/>
      <c r="E1" s="6"/>
      <c r="F1" s="6"/>
      <c r="G1" s="6"/>
      <c r="H1" s="6"/>
      <c r="I1" s="6"/>
      <c r="J1" s="6"/>
      <c r="K1" s="7"/>
      <c r="L1" s="8"/>
      <c r="M1" s="7"/>
      <c r="N1" s="8"/>
      <c r="O1" s="8"/>
      <c r="P1" s="8"/>
      <c r="Q1" s="6"/>
      <c r="R1" s="206" t="s">
        <v>227</v>
      </c>
      <c r="S1" s="206"/>
      <c r="T1" s="206"/>
      <c r="U1" s="206"/>
    </row>
    <row r="2" spans="1:22" ht="21" customHeight="1" x14ac:dyDescent="0.3">
      <c r="A2" s="212" t="s">
        <v>346</v>
      </c>
      <c r="B2" s="212"/>
      <c r="C2" s="212"/>
      <c r="D2" s="212"/>
      <c r="E2" s="212"/>
      <c r="F2" s="212"/>
      <c r="G2" s="212"/>
      <c r="H2" s="212"/>
      <c r="I2" s="212"/>
      <c r="J2" s="212"/>
      <c r="K2" s="212"/>
      <c r="L2" s="212"/>
      <c r="M2" s="212"/>
      <c r="N2" s="212"/>
      <c r="O2" s="212"/>
      <c r="P2" s="212"/>
      <c r="Q2" s="212"/>
      <c r="R2" s="212"/>
      <c r="S2" s="212"/>
    </row>
    <row r="3" spans="1:22" ht="22.15" customHeight="1" x14ac:dyDescent="0.25">
      <c r="A3" s="213" t="s">
        <v>356</v>
      </c>
      <c r="B3" s="213"/>
      <c r="C3" s="213"/>
      <c r="D3" s="213"/>
      <c r="E3" s="213"/>
      <c r="F3" s="213"/>
      <c r="G3" s="213"/>
      <c r="H3" s="213"/>
      <c r="I3" s="213"/>
      <c r="J3" s="213"/>
      <c r="K3" s="213"/>
      <c r="L3" s="213"/>
      <c r="M3" s="213"/>
      <c r="N3" s="213"/>
      <c r="O3" s="213"/>
      <c r="P3" s="213"/>
      <c r="Q3" s="213"/>
      <c r="R3" s="213"/>
      <c r="S3" s="213"/>
    </row>
    <row r="4" spans="1:22" ht="21.75" customHeight="1" x14ac:dyDescent="0.3">
      <c r="A4" s="10"/>
      <c r="B4" s="10"/>
      <c r="C4" s="10"/>
      <c r="D4" s="10"/>
      <c r="E4" s="10"/>
      <c r="F4" s="10"/>
      <c r="G4" s="10"/>
      <c r="H4" s="10"/>
      <c r="I4" s="10"/>
      <c r="J4" s="11"/>
      <c r="K4" s="12"/>
      <c r="L4" s="12"/>
      <c r="M4" s="12"/>
      <c r="N4" s="12"/>
      <c r="O4" s="12"/>
      <c r="P4" s="12"/>
      <c r="Q4" s="10"/>
      <c r="R4" s="10"/>
      <c r="S4" s="210" t="s">
        <v>222</v>
      </c>
      <c r="T4" s="210"/>
      <c r="U4" s="210"/>
    </row>
    <row r="5" spans="1:22" ht="27" customHeight="1" x14ac:dyDescent="0.25">
      <c r="A5" s="205" t="s">
        <v>2</v>
      </c>
      <c r="B5" s="205" t="s">
        <v>133</v>
      </c>
      <c r="C5" s="207" t="s">
        <v>343</v>
      </c>
      <c r="D5" s="208"/>
      <c r="E5" s="208"/>
      <c r="F5" s="208"/>
      <c r="G5" s="208"/>
      <c r="H5" s="209"/>
      <c r="I5" s="205" t="s">
        <v>344</v>
      </c>
      <c r="J5" s="199" t="s">
        <v>191</v>
      </c>
      <c r="K5" s="199" t="s">
        <v>191</v>
      </c>
      <c r="L5" s="199" t="s">
        <v>191</v>
      </c>
      <c r="M5" s="199" t="s">
        <v>191</v>
      </c>
      <c r="N5" s="199" t="s">
        <v>191</v>
      </c>
      <c r="O5" s="199" t="s">
        <v>191</v>
      </c>
      <c r="P5" s="199" t="s">
        <v>191</v>
      </c>
      <c r="Q5" s="199" t="s">
        <v>191</v>
      </c>
      <c r="R5" s="205" t="s">
        <v>258</v>
      </c>
      <c r="S5" s="199" t="s">
        <v>191</v>
      </c>
      <c r="T5" s="199" t="s">
        <v>191</v>
      </c>
      <c r="U5" s="199" t="s">
        <v>191</v>
      </c>
    </row>
    <row r="6" spans="1:22" s="14" customFormat="1" ht="27.75" customHeight="1" x14ac:dyDescent="0.2">
      <c r="A6" s="199" t="s">
        <v>191</v>
      </c>
      <c r="B6" s="199" t="s">
        <v>191</v>
      </c>
      <c r="C6" s="198" t="s">
        <v>273</v>
      </c>
      <c r="D6" s="198" t="s">
        <v>274</v>
      </c>
      <c r="E6" s="198" t="s">
        <v>275</v>
      </c>
      <c r="F6" s="201" t="s">
        <v>312</v>
      </c>
      <c r="G6" s="202"/>
      <c r="H6" s="203"/>
      <c r="I6" s="205" t="s">
        <v>276</v>
      </c>
      <c r="J6" s="198" t="s">
        <v>274</v>
      </c>
      <c r="K6" s="198" t="s">
        <v>275</v>
      </c>
      <c r="L6" s="205" t="s">
        <v>141</v>
      </c>
      <c r="M6" s="199" t="s">
        <v>191</v>
      </c>
      <c r="N6" s="199" t="s">
        <v>191</v>
      </c>
      <c r="O6" s="198" t="s">
        <v>277</v>
      </c>
      <c r="P6" s="198" t="s">
        <v>345</v>
      </c>
      <c r="Q6" s="198" t="s">
        <v>278</v>
      </c>
      <c r="R6" s="205" t="s">
        <v>276</v>
      </c>
      <c r="S6" s="205" t="s">
        <v>279</v>
      </c>
      <c r="T6" s="205" t="s">
        <v>280</v>
      </c>
      <c r="U6" s="198" t="s">
        <v>281</v>
      </c>
    </row>
    <row r="7" spans="1:22" s="15" customFormat="1" ht="65.25" customHeight="1" x14ac:dyDescent="0.25">
      <c r="A7" s="199" t="s">
        <v>191</v>
      </c>
      <c r="B7" s="199" t="s">
        <v>191</v>
      </c>
      <c r="C7" s="199" t="s">
        <v>191</v>
      </c>
      <c r="D7" s="199" t="s">
        <v>191</v>
      </c>
      <c r="E7" s="199" t="s">
        <v>191</v>
      </c>
      <c r="F7" s="47" t="s">
        <v>134</v>
      </c>
      <c r="G7" s="38" t="s">
        <v>282</v>
      </c>
      <c r="H7" s="47" t="s">
        <v>280</v>
      </c>
      <c r="I7" s="199" t="s">
        <v>191</v>
      </c>
      <c r="J7" s="199" t="s">
        <v>191</v>
      </c>
      <c r="K7" s="199" t="s">
        <v>191</v>
      </c>
      <c r="L7" s="47" t="s">
        <v>134</v>
      </c>
      <c r="M7" s="38" t="s">
        <v>282</v>
      </c>
      <c r="N7" s="47" t="s">
        <v>280</v>
      </c>
      <c r="O7" s="199" t="s">
        <v>191</v>
      </c>
      <c r="P7" s="199" t="s">
        <v>191</v>
      </c>
      <c r="Q7" s="199" t="s">
        <v>191</v>
      </c>
      <c r="R7" s="199" t="s">
        <v>191</v>
      </c>
      <c r="S7" s="199" t="s">
        <v>191</v>
      </c>
      <c r="T7" s="199" t="s">
        <v>191</v>
      </c>
      <c r="U7" s="199" t="s">
        <v>191</v>
      </c>
    </row>
    <row r="8" spans="1:22" s="16" customFormat="1" ht="32.25" customHeight="1" x14ac:dyDescent="0.25">
      <c r="A8" s="47" t="s">
        <v>6</v>
      </c>
      <c r="B8" s="47" t="s">
        <v>7</v>
      </c>
      <c r="C8" s="47" t="s">
        <v>169</v>
      </c>
      <c r="D8" s="47" t="s">
        <v>170</v>
      </c>
      <c r="E8" s="47" t="s">
        <v>171</v>
      </c>
      <c r="F8" s="47">
        <v>4</v>
      </c>
      <c r="G8" s="47">
        <v>5</v>
      </c>
      <c r="H8" s="47">
        <v>6</v>
      </c>
      <c r="I8" s="38" t="s">
        <v>354</v>
      </c>
      <c r="J8" s="47">
        <v>8</v>
      </c>
      <c r="K8" s="47">
        <v>9</v>
      </c>
      <c r="L8" s="47">
        <v>10</v>
      </c>
      <c r="M8" s="47">
        <v>11</v>
      </c>
      <c r="N8" s="47">
        <v>12</v>
      </c>
      <c r="O8" s="47">
        <v>13</v>
      </c>
      <c r="P8" s="47">
        <v>14</v>
      </c>
      <c r="Q8" s="47">
        <v>15</v>
      </c>
      <c r="R8" s="47">
        <v>16</v>
      </c>
      <c r="S8" s="47">
        <v>17</v>
      </c>
      <c r="T8" s="47">
        <v>18</v>
      </c>
      <c r="U8" s="47">
        <v>19</v>
      </c>
    </row>
    <row r="9" spans="1:22" s="16" customFormat="1" ht="17.25" customHeight="1" x14ac:dyDescent="0.25">
      <c r="A9" s="47"/>
      <c r="B9" s="47" t="s">
        <v>347</v>
      </c>
      <c r="C9" s="133">
        <f>C10+C25+C26+C27+C28</f>
        <v>135868662511</v>
      </c>
      <c r="D9" s="133">
        <f t="shared" ref="D9:Q9" si="0">D10+D25+D26+D27+D28</f>
        <v>6729000000</v>
      </c>
      <c r="E9" s="133">
        <f t="shared" si="0"/>
        <v>118346662511</v>
      </c>
      <c r="F9" s="133">
        <f t="shared" si="0"/>
        <v>10793000000</v>
      </c>
      <c r="G9" s="133">
        <f t="shared" si="0"/>
        <v>9644000000</v>
      </c>
      <c r="H9" s="133">
        <f t="shared" si="0"/>
        <v>1149000000</v>
      </c>
      <c r="I9" s="133">
        <f>I10+I25+I26+I27+I28</f>
        <v>159063230303</v>
      </c>
      <c r="J9" s="133">
        <f t="shared" si="0"/>
        <v>17684427471</v>
      </c>
      <c r="K9" s="133">
        <f t="shared" si="0"/>
        <v>111897438522</v>
      </c>
      <c r="L9" s="133">
        <f t="shared" si="0"/>
        <v>12709756250</v>
      </c>
      <c r="M9" s="133">
        <f t="shared" si="0"/>
        <v>11609617408</v>
      </c>
      <c r="N9" s="133">
        <f t="shared" si="0"/>
        <v>1100138842</v>
      </c>
      <c r="O9" s="133">
        <f t="shared" si="0"/>
        <v>16655039905</v>
      </c>
      <c r="P9" s="133"/>
      <c r="Q9" s="133">
        <f t="shared" si="0"/>
        <v>116568155</v>
      </c>
      <c r="R9" s="47"/>
      <c r="S9" s="47"/>
      <c r="T9" s="47"/>
      <c r="U9" s="47"/>
    </row>
    <row r="10" spans="1:22" s="17" customFormat="1" ht="18.75" customHeight="1" x14ac:dyDescent="0.25">
      <c r="A10" s="38" t="s">
        <v>9</v>
      </c>
      <c r="B10" s="42" t="s">
        <v>283</v>
      </c>
      <c r="C10" s="40">
        <f>SUM(C11:C24)</f>
        <v>133977662511</v>
      </c>
      <c r="D10" s="40">
        <f t="shared" ref="D10:H10" si="1">SUM(D11:D24)</f>
        <v>6729000000</v>
      </c>
      <c r="E10" s="40">
        <f t="shared" si="1"/>
        <v>116455662511</v>
      </c>
      <c r="F10" s="40">
        <f t="shared" si="1"/>
        <v>10793000000</v>
      </c>
      <c r="G10" s="40">
        <f t="shared" si="1"/>
        <v>9644000000</v>
      </c>
      <c r="H10" s="40">
        <f t="shared" si="1"/>
        <v>1149000000</v>
      </c>
      <c r="I10" s="40">
        <f t="shared" ref="I10" si="2">SUM(I11:I24)</f>
        <v>142291622243</v>
      </c>
      <c r="J10" s="40">
        <f t="shared" ref="J10" si="3">SUM(J11:J24)</f>
        <v>17684427471</v>
      </c>
      <c r="K10" s="40">
        <f t="shared" ref="K10" si="4">SUM(K11:K24)</f>
        <v>111897438522</v>
      </c>
      <c r="L10" s="40">
        <f t="shared" ref="L10" si="5">SUM(L11:L24)</f>
        <v>12709756250</v>
      </c>
      <c r="M10" s="40">
        <f t="shared" ref="M10:Q10" si="6">SUM(M11:M24)</f>
        <v>11609617408</v>
      </c>
      <c r="N10" s="40">
        <f t="shared" si="6"/>
        <v>1100138842</v>
      </c>
      <c r="O10" s="40">
        <f t="shared" si="6"/>
        <v>0</v>
      </c>
      <c r="P10" s="40">
        <f t="shared" si="6"/>
        <v>0</v>
      </c>
      <c r="Q10" s="40">
        <f t="shared" si="6"/>
        <v>0</v>
      </c>
      <c r="R10" s="41" t="s">
        <v>284</v>
      </c>
      <c r="S10" s="41" t="s">
        <v>285</v>
      </c>
      <c r="T10" s="41" t="s">
        <v>286</v>
      </c>
      <c r="U10" s="41" t="s">
        <v>287</v>
      </c>
      <c r="V10" s="56"/>
    </row>
    <row r="11" spans="1:22" s="18" customFormat="1" ht="28.5" customHeight="1" x14ac:dyDescent="0.2">
      <c r="A11" s="43" t="s">
        <v>169</v>
      </c>
      <c r="B11" s="44" t="s">
        <v>231</v>
      </c>
      <c r="C11" s="45">
        <f>D11+E11+F11</f>
        <v>56049678349</v>
      </c>
      <c r="D11" s="45">
        <v>6729000000</v>
      </c>
      <c r="E11" s="45">
        <v>39573678349</v>
      </c>
      <c r="F11" s="45">
        <f>SUM(G11:H11)</f>
        <v>9747000000</v>
      </c>
      <c r="G11" s="45">
        <v>9644000000</v>
      </c>
      <c r="H11" s="45">
        <v>103000000</v>
      </c>
      <c r="I11" s="45">
        <f>J11+K11+L11</f>
        <v>67558892088</v>
      </c>
      <c r="J11" s="45">
        <v>17684427471</v>
      </c>
      <c r="K11" s="45">
        <v>38161847209</v>
      </c>
      <c r="L11" s="45">
        <f>SUM(M11:N11)</f>
        <v>11712617408</v>
      </c>
      <c r="M11" s="45">
        <v>11609617408</v>
      </c>
      <c r="N11" s="45">
        <v>103000000</v>
      </c>
      <c r="O11" s="57"/>
      <c r="P11" s="39" t="s">
        <v>191</v>
      </c>
      <c r="Q11" s="39" t="s">
        <v>191</v>
      </c>
      <c r="R11" s="46" t="s">
        <v>232</v>
      </c>
      <c r="S11" s="39" t="s">
        <v>191</v>
      </c>
      <c r="T11" s="46" t="s">
        <v>232</v>
      </c>
      <c r="U11" s="39" t="s">
        <v>191</v>
      </c>
    </row>
    <row r="12" spans="1:22" s="18" customFormat="1" ht="28.5" customHeight="1" x14ac:dyDescent="0.2">
      <c r="A12" s="43" t="s">
        <v>170</v>
      </c>
      <c r="B12" s="44" t="s">
        <v>313</v>
      </c>
      <c r="C12" s="45">
        <f t="shared" ref="C12:C25" si="7">D12+E12+F12</f>
        <v>2081000000</v>
      </c>
      <c r="D12" s="45">
        <v>0</v>
      </c>
      <c r="E12" s="45">
        <v>1933000000</v>
      </c>
      <c r="F12" s="45">
        <f t="shared" ref="F12:F24" si="8">SUM(G12:H12)</f>
        <v>148000000</v>
      </c>
      <c r="G12" s="45"/>
      <c r="H12" s="45">
        <v>148000000</v>
      </c>
      <c r="I12" s="45">
        <f t="shared" ref="I12:I24" si="9">J12+K12+L12</f>
        <v>1095099492</v>
      </c>
      <c r="J12" s="45"/>
      <c r="K12" s="45">
        <v>947099492</v>
      </c>
      <c r="L12" s="45">
        <f t="shared" ref="L12:L24" si="10">SUM(M12:N12)</f>
        <v>148000000</v>
      </c>
      <c r="M12" s="45"/>
      <c r="N12" s="45">
        <v>148000000</v>
      </c>
      <c r="O12" s="57"/>
      <c r="P12" s="39" t="s">
        <v>191</v>
      </c>
      <c r="Q12" s="39" t="s">
        <v>191</v>
      </c>
      <c r="R12" s="46" t="s">
        <v>233</v>
      </c>
      <c r="S12" s="39" t="s">
        <v>191</v>
      </c>
      <c r="T12" s="46" t="s">
        <v>288</v>
      </c>
      <c r="U12" s="46" t="s">
        <v>289</v>
      </c>
    </row>
    <row r="13" spans="1:22" s="18" customFormat="1" ht="28.5" customHeight="1" x14ac:dyDescent="0.2">
      <c r="A13" s="43" t="s">
        <v>171</v>
      </c>
      <c r="B13" s="44" t="s">
        <v>314</v>
      </c>
      <c r="C13" s="45">
        <f t="shared" si="7"/>
        <v>9569239000</v>
      </c>
      <c r="D13" s="45">
        <v>0</v>
      </c>
      <c r="E13" s="45">
        <v>9268239000</v>
      </c>
      <c r="F13" s="45">
        <f t="shared" si="8"/>
        <v>301000000</v>
      </c>
      <c r="G13" s="45"/>
      <c r="H13" s="45">
        <v>301000000</v>
      </c>
      <c r="I13" s="45">
        <f t="shared" si="9"/>
        <v>8787601346</v>
      </c>
      <c r="J13" s="45"/>
      <c r="K13" s="45">
        <v>8535462504</v>
      </c>
      <c r="L13" s="45">
        <f t="shared" si="10"/>
        <v>252138842</v>
      </c>
      <c r="M13" s="45"/>
      <c r="N13" s="45">
        <v>252138842</v>
      </c>
      <c r="O13" s="39" t="s">
        <v>191</v>
      </c>
      <c r="P13" s="39" t="s">
        <v>191</v>
      </c>
      <c r="Q13" s="39" t="s">
        <v>191</v>
      </c>
      <c r="R13" s="46" t="s">
        <v>234</v>
      </c>
      <c r="S13" s="39" t="s">
        <v>191</v>
      </c>
      <c r="T13" s="46" t="s">
        <v>290</v>
      </c>
      <c r="U13" s="46" t="s">
        <v>230</v>
      </c>
    </row>
    <row r="14" spans="1:22" s="18" customFormat="1" ht="28.5" customHeight="1" x14ac:dyDescent="0.2">
      <c r="A14" s="43" t="s">
        <v>172</v>
      </c>
      <c r="B14" s="44" t="s">
        <v>315</v>
      </c>
      <c r="C14" s="45">
        <f t="shared" si="7"/>
        <v>2318270000</v>
      </c>
      <c r="D14" s="45">
        <v>0</v>
      </c>
      <c r="E14" s="45">
        <v>2318270000</v>
      </c>
      <c r="F14" s="45">
        <f t="shared" si="8"/>
        <v>0</v>
      </c>
      <c r="G14" s="45"/>
      <c r="H14" s="45"/>
      <c r="I14" s="45">
        <f t="shared" si="9"/>
        <v>1512905415</v>
      </c>
      <c r="J14" s="45"/>
      <c r="K14" s="45">
        <v>1512905415</v>
      </c>
      <c r="L14" s="45">
        <f t="shared" si="10"/>
        <v>0</v>
      </c>
      <c r="M14" s="45"/>
      <c r="N14" s="45"/>
      <c r="O14" s="39" t="s">
        <v>191</v>
      </c>
      <c r="P14" s="39" t="s">
        <v>191</v>
      </c>
      <c r="Q14" s="39" t="s">
        <v>191</v>
      </c>
      <c r="R14" s="46" t="s">
        <v>235</v>
      </c>
      <c r="S14" s="39" t="s">
        <v>191</v>
      </c>
      <c r="T14" s="46" t="s">
        <v>235</v>
      </c>
      <c r="U14" s="39" t="s">
        <v>191</v>
      </c>
    </row>
    <row r="15" spans="1:22" s="18" customFormat="1" ht="28.5" customHeight="1" x14ac:dyDescent="0.2">
      <c r="A15" s="43" t="s">
        <v>173</v>
      </c>
      <c r="B15" s="44" t="s">
        <v>316</v>
      </c>
      <c r="C15" s="45">
        <f t="shared" si="7"/>
        <v>4633059000</v>
      </c>
      <c r="D15" s="45"/>
      <c r="E15" s="45">
        <v>4036059000</v>
      </c>
      <c r="F15" s="45">
        <f t="shared" si="8"/>
        <v>597000000</v>
      </c>
      <c r="G15" s="45"/>
      <c r="H15" s="45">
        <v>597000000</v>
      </c>
      <c r="I15" s="45">
        <f t="shared" si="9"/>
        <v>4346262569</v>
      </c>
      <c r="J15" s="45"/>
      <c r="K15" s="45">
        <v>3749262569</v>
      </c>
      <c r="L15" s="45">
        <f t="shared" si="10"/>
        <v>597000000</v>
      </c>
      <c r="M15" s="45"/>
      <c r="N15" s="45">
        <v>597000000</v>
      </c>
      <c r="O15" s="39" t="s">
        <v>191</v>
      </c>
      <c r="P15" s="39" t="s">
        <v>191</v>
      </c>
      <c r="Q15" s="39" t="s">
        <v>191</v>
      </c>
      <c r="R15" s="46" t="s">
        <v>291</v>
      </c>
      <c r="S15" s="46" t="s">
        <v>230</v>
      </c>
      <c r="T15" s="46" t="s">
        <v>236</v>
      </c>
      <c r="U15" s="39" t="s">
        <v>191</v>
      </c>
    </row>
    <row r="16" spans="1:22" s="18" customFormat="1" ht="28.5" customHeight="1" x14ac:dyDescent="0.2">
      <c r="A16" s="43" t="s">
        <v>174</v>
      </c>
      <c r="B16" s="44" t="s">
        <v>317</v>
      </c>
      <c r="C16" s="45">
        <f t="shared" si="7"/>
        <v>4071000000</v>
      </c>
      <c r="D16" s="45"/>
      <c r="E16" s="45">
        <v>4071000000</v>
      </c>
      <c r="F16" s="45">
        <f t="shared" si="8"/>
        <v>0</v>
      </c>
      <c r="G16" s="45"/>
      <c r="H16" s="45"/>
      <c r="I16" s="45">
        <f t="shared" si="9"/>
        <v>3780509201</v>
      </c>
      <c r="J16" s="45"/>
      <c r="K16" s="45">
        <v>3780509201</v>
      </c>
      <c r="L16" s="45">
        <f t="shared" si="10"/>
        <v>0</v>
      </c>
      <c r="M16" s="45"/>
      <c r="N16" s="45"/>
      <c r="O16" s="39" t="s">
        <v>191</v>
      </c>
      <c r="P16" s="39" t="s">
        <v>191</v>
      </c>
      <c r="Q16" s="39" t="s">
        <v>191</v>
      </c>
      <c r="R16" s="46" t="s">
        <v>292</v>
      </c>
      <c r="S16" s="46" t="s">
        <v>293</v>
      </c>
      <c r="T16" s="46" t="s">
        <v>294</v>
      </c>
      <c r="U16" s="46" t="s">
        <v>247</v>
      </c>
    </row>
    <row r="17" spans="1:21" s="18" customFormat="1" ht="28.5" customHeight="1" x14ac:dyDescent="0.2">
      <c r="A17" s="43" t="s">
        <v>175</v>
      </c>
      <c r="B17" s="44" t="s">
        <v>318</v>
      </c>
      <c r="C17" s="45">
        <f t="shared" si="7"/>
        <v>1999000000</v>
      </c>
      <c r="D17" s="45">
        <v>0</v>
      </c>
      <c r="E17" s="45">
        <v>1999000000</v>
      </c>
      <c r="F17" s="45">
        <f t="shared" si="8"/>
        <v>0</v>
      </c>
      <c r="G17" s="45"/>
      <c r="H17" s="45"/>
      <c r="I17" s="45">
        <f t="shared" si="9"/>
        <v>1977595870</v>
      </c>
      <c r="J17" s="45"/>
      <c r="K17" s="45">
        <v>1977595870</v>
      </c>
      <c r="L17" s="45">
        <f t="shared" si="10"/>
        <v>0</v>
      </c>
      <c r="M17" s="45"/>
      <c r="N17" s="45"/>
      <c r="O17" s="39" t="s">
        <v>191</v>
      </c>
      <c r="P17" s="39" t="s">
        <v>191</v>
      </c>
      <c r="Q17" s="39" t="s">
        <v>191</v>
      </c>
      <c r="R17" s="46" t="s">
        <v>237</v>
      </c>
      <c r="S17" s="39" t="s">
        <v>191</v>
      </c>
      <c r="T17" s="46" t="s">
        <v>244</v>
      </c>
      <c r="U17" s="46" t="s">
        <v>237</v>
      </c>
    </row>
    <row r="18" spans="1:21" s="18" customFormat="1" ht="28.5" customHeight="1" x14ac:dyDescent="0.2">
      <c r="A18" s="43" t="s">
        <v>176</v>
      </c>
      <c r="B18" s="44" t="s">
        <v>319</v>
      </c>
      <c r="C18" s="45">
        <f t="shared" si="7"/>
        <v>6592418510</v>
      </c>
      <c r="D18" s="45">
        <v>0</v>
      </c>
      <c r="E18" s="45">
        <v>6592418510</v>
      </c>
      <c r="F18" s="45">
        <f t="shared" si="8"/>
        <v>0</v>
      </c>
      <c r="G18" s="45"/>
      <c r="H18" s="45"/>
      <c r="I18" s="45">
        <f t="shared" si="9"/>
        <v>6580798610</v>
      </c>
      <c r="J18" s="45"/>
      <c r="K18" s="45">
        <f>6590618610-9820000</f>
        <v>6580798610</v>
      </c>
      <c r="L18" s="45">
        <f t="shared" si="10"/>
        <v>0</v>
      </c>
      <c r="M18" s="45"/>
      <c r="N18" s="45"/>
      <c r="O18" s="39" t="s">
        <v>191</v>
      </c>
      <c r="P18" s="39" t="s">
        <v>191</v>
      </c>
      <c r="Q18" s="39" t="s">
        <v>191</v>
      </c>
      <c r="R18" s="46" t="s">
        <v>238</v>
      </c>
      <c r="S18" s="39" t="s">
        <v>191</v>
      </c>
      <c r="T18" s="46" t="s">
        <v>245</v>
      </c>
      <c r="U18" s="46" t="s">
        <v>295</v>
      </c>
    </row>
    <row r="19" spans="1:21" s="18" customFormat="1" ht="28.5" customHeight="1" x14ac:dyDescent="0.2">
      <c r="A19" s="43" t="s">
        <v>177</v>
      </c>
      <c r="B19" s="44" t="s">
        <v>320</v>
      </c>
      <c r="C19" s="45">
        <f t="shared" si="7"/>
        <v>8317498588</v>
      </c>
      <c r="D19" s="45">
        <v>0</v>
      </c>
      <c r="E19" s="45">
        <v>8317498588</v>
      </c>
      <c r="F19" s="45">
        <f t="shared" si="8"/>
        <v>0</v>
      </c>
      <c r="G19" s="45"/>
      <c r="H19" s="45"/>
      <c r="I19" s="45">
        <f t="shared" si="9"/>
        <v>8314618588</v>
      </c>
      <c r="J19" s="45"/>
      <c r="K19" s="45">
        <v>8314618588</v>
      </c>
      <c r="L19" s="45">
        <f t="shared" si="10"/>
        <v>0</v>
      </c>
      <c r="M19" s="45"/>
      <c r="N19" s="45"/>
      <c r="O19" s="39" t="s">
        <v>191</v>
      </c>
      <c r="P19" s="39" t="s">
        <v>191</v>
      </c>
      <c r="Q19" s="39" t="s">
        <v>191</v>
      </c>
      <c r="R19" s="46" t="s">
        <v>296</v>
      </c>
      <c r="S19" s="39" t="s">
        <v>191</v>
      </c>
      <c r="T19" s="46" t="s">
        <v>297</v>
      </c>
      <c r="U19" s="46" t="s">
        <v>246</v>
      </c>
    </row>
    <row r="20" spans="1:21" s="18" customFormat="1" ht="28.5" customHeight="1" x14ac:dyDescent="0.2">
      <c r="A20" s="43" t="s">
        <v>178</v>
      </c>
      <c r="B20" s="44" t="s">
        <v>321</v>
      </c>
      <c r="C20" s="45">
        <f t="shared" si="7"/>
        <v>5108343140</v>
      </c>
      <c r="D20" s="45">
        <v>0</v>
      </c>
      <c r="E20" s="45">
        <v>5108343140</v>
      </c>
      <c r="F20" s="45">
        <f t="shared" si="8"/>
        <v>0</v>
      </c>
      <c r="G20" s="45"/>
      <c r="H20" s="45"/>
      <c r="I20" s="45">
        <f t="shared" si="9"/>
        <v>5106843140</v>
      </c>
      <c r="J20" s="45"/>
      <c r="K20" s="45">
        <v>5106843140</v>
      </c>
      <c r="L20" s="45">
        <f t="shared" si="10"/>
        <v>0</v>
      </c>
      <c r="M20" s="45"/>
      <c r="N20" s="45"/>
      <c r="O20" s="39" t="s">
        <v>191</v>
      </c>
      <c r="P20" s="39" t="s">
        <v>191</v>
      </c>
      <c r="Q20" s="39" t="s">
        <v>191</v>
      </c>
      <c r="R20" s="46" t="s">
        <v>239</v>
      </c>
      <c r="S20" s="39" t="s">
        <v>191</v>
      </c>
      <c r="T20" s="46" t="s">
        <v>298</v>
      </c>
      <c r="U20" s="46" t="s">
        <v>299</v>
      </c>
    </row>
    <row r="21" spans="1:21" s="18" customFormat="1" ht="28.5" customHeight="1" x14ac:dyDescent="0.2">
      <c r="A21" s="43" t="s">
        <v>179</v>
      </c>
      <c r="B21" s="44" t="s">
        <v>322</v>
      </c>
      <c r="C21" s="45">
        <f t="shared" si="7"/>
        <v>9433789178</v>
      </c>
      <c r="D21" s="45">
        <v>0</v>
      </c>
      <c r="E21" s="45">
        <v>9433789178</v>
      </c>
      <c r="F21" s="45">
        <f t="shared" si="8"/>
        <v>0</v>
      </c>
      <c r="G21" s="45"/>
      <c r="H21" s="45"/>
      <c r="I21" s="45">
        <f t="shared" si="9"/>
        <v>9432689178</v>
      </c>
      <c r="J21" s="45"/>
      <c r="K21" s="45">
        <v>9432689178</v>
      </c>
      <c r="L21" s="45">
        <f t="shared" si="10"/>
        <v>0</v>
      </c>
      <c r="M21" s="45"/>
      <c r="N21" s="45"/>
      <c r="O21" s="39" t="s">
        <v>191</v>
      </c>
      <c r="P21" s="39" t="s">
        <v>191</v>
      </c>
      <c r="Q21" s="39" t="s">
        <v>191</v>
      </c>
      <c r="R21" s="46" t="s">
        <v>240</v>
      </c>
      <c r="S21" s="39" t="s">
        <v>191</v>
      </c>
      <c r="T21" s="46" t="s">
        <v>240</v>
      </c>
      <c r="U21" s="39" t="s">
        <v>191</v>
      </c>
    </row>
    <row r="22" spans="1:21" s="18" customFormat="1" ht="28.5" customHeight="1" x14ac:dyDescent="0.2">
      <c r="A22" s="43" t="s">
        <v>180</v>
      </c>
      <c r="B22" s="44" t="s">
        <v>323</v>
      </c>
      <c r="C22" s="45">
        <f t="shared" si="7"/>
        <v>9156906037</v>
      </c>
      <c r="D22" s="45">
        <v>0</v>
      </c>
      <c r="E22" s="45">
        <v>9156906037</v>
      </c>
      <c r="F22" s="45">
        <f t="shared" si="8"/>
        <v>0</v>
      </c>
      <c r="G22" s="45"/>
      <c r="H22" s="45"/>
      <c r="I22" s="45">
        <f t="shared" si="9"/>
        <v>9154346037</v>
      </c>
      <c r="J22" s="45"/>
      <c r="K22" s="45">
        <v>9154346037</v>
      </c>
      <c r="L22" s="45">
        <f t="shared" si="10"/>
        <v>0</v>
      </c>
      <c r="M22" s="45"/>
      <c r="N22" s="45"/>
      <c r="O22" s="39" t="s">
        <v>191</v>
      </c>
      <c r="P22" s="39" t="s">
        <v>191</v>
      </c>
      <c r="Q22" s="39" t="s">
        <v>191</v>
      </c>
      <c r="R22" s="46" t="s">
        <v>241</v>
      </c>
      <c r="S22" s="39" t="s">
        <v>191</v>
      </c>
      <c r="T22" s="46" t="s">
        <v>241</v>
      </c>
      <c r="U22" s="39" t="s">
        <v>191</v>
      </c>
    </row>
    <row r="23" spans="1:21" s="18" customFormat="1" ht="28.5" customHeight="1" x14ac:dyDescent="0.2">
      <c r="A23" s="43" t="s">
        <v>181</v>
      </c>
      <c r="B23" s="44" t="s">
        <v>324</v>
      </c>
      <c r="C23" s="45">
        <f t="shared" si="7"/>
        <v>8279505993</v>
      </c>
      <c r="D23" s="45">
        <v>0</v>
      </c>
      <c r="E23" s="45">
        <v>8279505993</v>
      </c>
      <c r="F23" s="45">
        <f t="shared" si="8"/>
        <v>0</v>
      </c>
      <c r="G23" s="45"/>
      <c r="H23" s="45"/>
      <c r="I23" s="45">
        <f t="shared" si="9"/>
        <v>8277505993</v>
      </c>
      <c r="J23" s="45"/>
      <c r="K23" s="45">
        <v>8277505993</v>
      </c>
      <c r="L23" s="45">
        <f t="shared" si="10"/>
        <v>0</v>
      </c>
      <c r="M23" s="45"/>
      <c r="N23" s="45"/>
      <c r="O23" s="39" t="s">
        <v>191</v>
      </c>
      <c r="P23" s="39" t="s">
        <v>191</v>
      </c>
      <c r="Q23" s="39" t="s">
        <v>191</v>
      </c>
      <c r="R23" s="46" t="s">
        <v>242</v>
      </c>
      <c r="S23" s="39" t="s">
        <v>191</v>
      </c>
      <c r="T23" s="46" t="s">
        <v>248</v>
      </c>
      <c r="U23" s="46" t="s">
        <v>300</v>
      </c>
    </row>
    <row r="24" spans="1:21" s="18" customFormat="1" ht="28.5" customHeight="1" x14ac:dyDescent="0.2">
      <c r="A24" s="43" t="s">
        <v>182</v>
      </c>
      <c r="B24" s="44" t="s">
        <v>325</v>
      </c>
      <c r="C24" s="45">
        <f t="shared" si="7"/>
        <v>6367954716</v>
      </c>
      <c r="D24" s="45">
        <v>0</v>
      </c>
      <c r="E24" s="45">
        <v>6367954716</v>
      </c>
      <c r="F24" s="45">
        <f t="shared" si="8"/>
        <v>0</v>
      </c>
      <c r="G24" s="45"/>
      <c r="H24" s="45"/>
      <c r="I24" s="45">
        <f t="shared" si="9"/>
        <v>6365954716</v>
      </c>
      <c r="J24" s="45"/>
      <c r="K24" s="45">
        <v>6365954716</v>
      </c>
      <c r="L24" s="45">
        <f t="shared" si="10"/>
        <v>0</v>
      </c>
      <c r="M24" s="45"/>
      <c r="N24" s="45"/>
      <c r="O24" s="39" t="s">
        <v>191</v>
      </c>
      <c r="P24" s="39" t="s">
        <v>191</v>
      </c>
      <c r="Q24" s="39" t="s">
        <v>191</v>
      </c>
      <c r="R24" s="46" t="s">
        <v>243</v>
      </c>
      <c r="S24" s="39" t="s">
        <v>191</v>
      </c>
      <c r="T24" s="46" t="s">
        <v>243</v>
      </c>
      <c r="U24" s="39" t="s">
        <v>191</v>
      </c>
    </row>
    <row r="25" spans="1:21" s="18" customFormat="1" ht="28.5" customHeight="1" x14ac:dyDescent="0.2">
      <c r="A25" s="38" t="s">
        <v>14</v>
      </c>
      <c r="B25" s="42" t="s">
        <v>27</v>
      </c>
      <c r="C25" s="40">
        <f t="shared" si="7"/>
        <v>1891000000</v>
      </c>
      <c r="D25" s="39">
        <v>0</v>
      </c>
      <c r="E25" s="132">
        <v>1891000000</v>
      </c>
      <c r="F25" s="39"/>
      <c r="G25" s="39"/>
      <c r="H25" s="39"/>
      <c r="I25" s="39"/>
      <c r="J25" s="39"/>
      <c r="K25" s="39"/>
      <c r="L25" s="39"/>
      <c r="M25" s="39"/>
      <c r="N25" s="39"/>
      <c r="O25" s="39"/>
      <c r="P25" s="39"/>
      <c r="Q25" s="39"/>
      <c r="R25" s="39" t="s">
        <v>191</v>
      </c>
      <c r="S25" s="39" t="s">
        <v>191</v>
      </c>
      <c r="T25" s="39" t="s">
        <v>191</v>
      </c>
      <c r="U25" s="39" t="s">
        <v>191</v>
      </c>
    </row>
    <row r="26" spans="1:21" s="18" customFormat="1" ht="28.5" customHeight="1" x14ac:dyDescent="0.2">
      <c r="A26" s="38" t="s">
        <v>17</v>
      </c>
      <c r="B26" s="42" t="s">
        <v>301</v>
      </c>
      <c r="C26" s="40">
        <v>0</v>
      </c>
      <c r="D26" s="40">
        <v>0</v>
      </c>
      <c r="E26" s="40">
        <v>0</v>
      </c>
      <c r="F26" s="40"/>
      <c r="G26" s="40"/>
      <c r="H26" s="40"/>
      <c r="I26" s="40"/>
      <c r="J26" s="40"/>
      <c r="K26" s="40"/>
      <c r="L26" s="40"/>
      <c r="M26" s="40"/>
      <c r="N26" s="40"/>
      <c r="O26" s="39"/>
      <c r="P26" s="39"/>
      <c r="Q26" s="39"/>
      <c r="R26" s="39" t="s">
        <v>191</v>
      </c>
      <c r="S26" s="39" t="s">
        <v>191</v>
      </c>
      <c r="T26" s="39" t="s">
        <v>191</v>
      </c>
      <c r="U26" s="39" t="s">
        <v>191</v>
      </c>
    </row>
    <row r="27" spans="1:21" s="18" customFormat="1" ht="28.5" customHeight="1" x14ac:dyDescent="0.25">
      <c r="A27" s="38" t="s">
        <v>18</v>
      </c>
      <c r="B27" s="42" t="s">
        <v>302</v>
      </c>
      <c r="C27" s="40">
        <v>0</v>
      </c>
      <c r="D27" s="39"/>
      <c r="E27" s="39"/>
      <c r="F27" s="39"/>
      <c r="G27" s="39"/>
      <c r="H27" s="39"/>
      <c r="I27" s="40">
        <f>Q27</f>
        <v>116568155</v>
      </c>
      <c r="J27" s="40">
        <v>0</v>
      </c>
      <c r="K27" s="40">
        <v>0</v>
      </c>
      <c r="L27" s="40">
        <v>0</v>
      </c>
      <c r="M27" s="40">
        <v>0</v>
      </c>
      <c r="N27" s="40">
        <v>0</v>
      </c>
      <c r="O27"/>
      <c r="P27" s="39" t="s">
        <v>191</v>
      </c>
      <c r="Q27" s="40">
        <v>116568155</v>
      </c>
      <c r="R27" s="39" t="s">
        <v>191</v>
      </c>
      <c r="S27" s="39" t="s">
        <v>191</v>
      </c>
      <c r="T27" s="39" t="s">
        <v>191</v>
      </c>
      <c r="U27" s="39" t="s">
        <v>191</v>
      </c>
    </row>
    <row r="28" spans="1:21" s="18" customFormat="1" ht="28.5" customHeight="1" x14ac:dyDescent="0.2">
      <c r="A28" s="38" t="s">
        <v>20</v>
      </c>
      <c r="B28" s="42" t="s">
        <v>303</v>
      </c>
      <c r="C28" s="40">
        <v>0</v>
      </c>
      <c r="D28" s="39"/>
      <c r="E28" s="39"/>
      <c r="F28" s="39"/>
      <c r="G28" s="39"/>
      <c r="H28" s="39"/>
      <c r="I28" s="40">
        <f>O28</f>
        <v>16655039905</v>
      </c>
      <c r="J28" s="40">
        <v>0</v>
      </c>
      <c r="K28" s="40">
        <v>0</v>
      </c>
      <c r="L28" s="40">
        <v>0</v>
      </c>
      <c r="M28" s="40">
        <v>0</v>
      </c>
      <c r="N28" s="40">
        <v>0</v>
      </c>
      <c r="O28" s="40">
        <v>16655039905</v>
      </c>
      <c r="P28" s="39" t="s">
        <v>191</v>
      </c>
      <c r="Q28" s="39"/>
      <c r="R28" s="39" t="s">
        <v>191</v>
      </c>
      <c r="S28" s="39" t="s">
        <v>191</v>
      </c>
      <c r="T28" s="39" t="s">
        <v>191</v>
      </c>
      <c r="U28" s="39" t="s">
        <v>191</v>
      </c>
    </row>
    <row r="29" spans="1:21" ht="18.75" hidden="1" x14ac:dyDescent="0.3">
      <c r="A29" s="11"/>
      <c r="B29" s="19"/>
      <c r="C29" s="19"/>
      <c r="D29" s="19"/>
      <c r="E29" s="19"/>
      <c r="F29" s="19"/>
      <c r="G29" s="19"/>
      <c r="H29" s="19"/>
      <c r="I29" s="19"/>
      <c r="J29" s="11"/>
      <c r="K29" s="11"/>
      <c r="L29" s="11"/>
      <c r="M29" s="11"/>
      <c r="N29" s="11"/>
      <c r="O29" s="11"/>
      <c r="P29" s="11"/>
      <c r="Q29" s="19"/>
      <c r="R29" s="19"/>
      <c r="S29" s="19"/>
    </row>
    <row r="30" spans="1:21" ht="18.75" hidden="1" x14ac:dyDescent="0.3">
      <c r="A30" s="11"/>
      <c r="B30" s="11"/>
      <c r="C30" s="11"/>
      <c r="D30" s="11"/>
      <c r="E30" s="11"/>
      <c r="F30" s="11"/>
      <c r="G30" s="11"/>
      <c r="H30" s="11"/>
      <c r="I30" s="11"/>
      <c r="J30" s="11"/>
      <c r="K30" s="11"/>
      <c r="L30" s="11"/>
      <c r="M30" s="11"/>
      <c r="N30" s="11"/>
      <c r="O30" s="211" t="s">
        <v>224</v>
      </c>
      <c r="P30" s="211"/>
      <c r="Q30" s="211"/>
      <c r="R30" s="211"/>
      <c r="S30" s="211"/>
      <c r="T30" s="211"/>
    </row>
    <row r="31" spans="1:21" ht="18.75" hidden="1" x14ac:dyDescent="0.3">
      <c r="A31" s="11"/>
      <c r="B31" s="11"/>
      <c r="C31" s="11"/>
      <c r="D31" s="11"/>
      <c r="E31" s="11"/>
      <c r="F31" s="11"/>
      <c r="G31" s="11"/>
      <c r="H31" s="11"/>
      <c r="I31" s="11"/>
      <c r="J31" s="11"/>
      <c r="K31" s="11"/>
      <c r="L31" s="11"/>
      <c r="M31" s="11"/>
      <c r="N31" s="11"/>
      <c r="O31" s="200" t="s">
        <v>305</v>
      </c>
      <c r="P31" s="200"/>
      <c r="Q31" s="200"/>
      <c r="R31" s="200"/>
      <c r="S31" s="200"/>
      <c r="T31" s="200"/>
    </row>
    <row r="32" spans="1:21" ht="18.75" hidden="1" x14ac:dyDescent="0.3">
      <c r="A32" s="11"/>
      <c r="B32" s="11"/>
      <c r="C32" s="11"/>
      <c r="D32" s="11"/>
      <c r="E32" s="11"/>
      <c r="F32" s="11"/>
      <c r="G32" s="11"/>
      <c r="H32" s="11"/>
      <c r="I32" s="11"/>
      <c r="J32" s="11"/>
      <c r="K32" s="11"/>
      <c r="L32" s="11"/>
      <c r="M32" s="11"/>
      <c r="N32" s="11"/>
      <c r="O32" s="204" t="s">
        <v>225</v>
      </c>
      <c r="P32" s="204"/>
      <c r="Q32" s="204"/>
      <c r="R32" s="204"/>
      <c r="S32" s="204"/>
    </row>
    <row r="33" spans="1:19" ht="18.75" hidden="1" x14ac:dyDescent="0.3">
      <c r="A33" s="11"/>
      <c r="B33" s="11"/>
      <c r="C33" s="11"/>
      <c r="D33" s="11"/>
      <c r="E33" s="11"/>
      <c r="F33" s="11"/>
      <c r="G33" s="11"/>
      <c r="H33" s="11"/>
      <c r="I33" s="11"/>
      <c r="J33" s="11"/>
      <c r="K33" s="11"/>
      <c r="L33" s="11"/>
      <c r="M33" s="11"/>
      <c r="N33" s="11"/>
      <c r="O33" s="11"/>
      <c r="P33" s="11"/>
      <c r="Q33" s="11"/>
      <c r="R33" s="11"/>
      <c r="S33" s="11"/>
    </row>
    <row r="34" spans="1:19" ht="18.75" hidden="1" x14ac:dyDescent="0.3">
      <c r="A34" s="11"/>
      <c r="B34" s="11"/>
      <c r="C34" s="11"/>
      <c r="D34" s="11"/>
      <c r="E34" s="11"/>
      <c r="F34" s="11"/>
      <c r="G34" s="11"/>
      <c r="H34" s="11"/>
      <c r="I34" s="11"/>
      <c r="J34" s="11"/>
      <c r="K34" s="11"/>
      <c r="L34" s="11"/>
      <c r="M34" s="11"/>
      <c r="N34" s="11"/>
      <c r="O34" s="11"/>
      <c r="P34" s="11"/>
      <c r="Q34" s="11"/>
      <c r="R34" s="11"/>
      <c r="S34" s="11"/>
    </row>
    <row r="35" spans="1:19" ht="18.75" x14ac:dyDescent="0.3">
      <c r="A35" s="11"/>
      <c r="B35" s="11"/>
      <c r="C35" s="11"/>
      <c r="D35" s="11"/>
      <c r="E35" s="11"/>
      <c r="F35" s="11"/>
      <c r="G35" s="11"/>
      <c r="H35" s="11"/>
      <c r="I35" s="11"/>
      <c r="J35" s="11"/>
      <c r="K35" s="11"/>
      <c r="L35" s="11"/>
      <c r="M35" s="11"/>
      <c r="N35" s="11"/>
      <c r="O35" s="11"/>
      <c r="P35" s="11"/>
      <c r="Q35" s="11"/>
      <c r="R35" s="11"/>
      <c r="S35" s="11"/>
    </row>
    <row r="36" spans="1:19" ht="18.75" x14ac:dyDescent="0.3">
      <c r="A36" s="11"/>
      <c r="B36" s="11"/>
      <c r="C36" s="11"/>
      <c r="D36" s="11"/>
      <c r="E36" s="11"/>
      <c r="F36" s="11"/>
      <c r="G36" s="11"/>
      <c r="H36" s="11"/>
      <c r="I36" s="11"/>
      <c r="J36" s="11"/>
      <c r="K36" s="11"/>
      <c r="L36" s="11"/>
      <c r="M36" s="11"/>
      <c r="N36" s="11"/>
      <c r="O36" s="11"/>
      <c r="P36" s="11"/>
      <c r="Q36" s="11"/>
      <c r="R36" s="11"/>
      <c r="S36" s="11"/>
    </row>
    <row r="37" spans="1:19" ht="18.75" x14ac:dyDescent="0.3">
      <c r="A37" s="11"/>
      <c r="B37" s="11"/>
      <c r="C37" s="11"/>
      <c r="D37" s="11"/>
      <c r="E37" s="11"/>
      <c r="F37" s="11"/>
      <c r="G37" s="11"/>
      <c r="H37" s="11"/>
      <c r="I37" s="11"/>
      <c r="J37" s="11"/>
      <c r="K37" s="11"/>
      <c r="L37" s="11"/>
      <c r="M37" s="11"/>
      <c r="N37" s="11"/>
      <c r="O37" s="11"/>
      <c r="P37" s="11"/>
      <c r="Q37" s="11"/>
      <c r="R37" s="11"/>
      <c r="S37" s="11"/>
    </row>
    <row r="38" spans="1:19" ht="18.75" x14ac:dyDescent="0.3">
      <c r="A38" s="11"/>
      <c r="B38" s="11"/>
      <c r="C38" s="11"/>
      <c r="D38" s="11"/>
      <c r="E38" s="11"/>
      <c r="F38" s="11"/>
      <c r="G38" s="11"/>
      <c r="H38" s="11"/>
      <c r="I38" s="11"/>
      <c r="J38" s="11"/>
      <c r="K38" s="11"/>
      <c r="L38" s="11"/>
      <c r="M38" s="11"/>
      <c r="N38" s="11"/>
      <c r="O38" s="11"/>
      <c r="P38" s="11"/>
      <c r="Q38" s="11"/>
      <c r="R38" s="11"/>
      <c r="S38" s="11"/>
    </row>
    <row r="39" spans="1:19" ht="22.5" customHeight="1" x14ac:dyDescent="0.3">
      <c r="A39" s="11"/>
      <c r="B39" s="11"/>
      <c r="C39" s="11"/>
      <c r="D39" s="11"/>
      <c r="E39" s="11"/>
      <c r="F39" s="11"/>
      <c r="G39" s="11"/>
      <c r="H39" s="11"/>
      <c r="I39" s="11"/>
      <c r="J39" s="11"/>
      <c r="K39" s="11"/>
      <c r="L39" s="11"/>
      <c r="M39" s="11"/>
      <c r="N39" s="11"/>
      <c r="O39" s="11"/>
      <c r="P39" s="11"/>
      <c r="Q39" s="11"/>
      <c r="R39" s="11"/>
      <c r="S39" s="11"/>
    </row>
    <row r="40" spans="1:19" ht="18.75" x14ac:dyDescent="0.3">
      <c r="A40" s="11"/>
      <c r="B40" s="11"/>
      <c r="C40" s="11"/>
      <c r="D40" s="11"/>
      <c r="E40" s="11"/>
      <c r="F40" s="11"/>
      <c r="G40" s="11"/>
      <c r="H40" s="11"/>
      <c r="I40" s="11"/>
      <c r="J40" s="11"/>
      <c r="K40" s="11"/>
      <c r="L40" s="11"/>
      <c r="M40" s="11"/>
      <c r="N40" s="11"/>
      <c r="O40" s="11"/>
      <c r="P40" s="11"/>
      <c r="Q40" s="11"/>
      <c r="R40" s="11"/>
      <c r="S40" s="11"/>
    </row>
    <row r="41" spans="1:19" ht="18.75" x14ac:dyDescent="0.3">
      <c r="A41" s="11"/>
      <c r="B41" s="11"/>
      <c r="C41" s="11"/>
      <c r="D41" s="11"/>
      <c r="E41" s="11"/>
      <c r="F41" s="11"/>
      <c r="G41" s="11"/>
      <c r="H41" s="11"/>
      <c r="I41" s="11"/>
      <c r="J41" s="11"/>
      <c r="K41" s="11"/>
      <c r="L41" s="11"/>
      <c r="M41" s="11"/>
      <c r="N41" s="11"/>
      <c r="O41" s="11"/>
      <c r="P41" s="11"/>
      <c r="Q41" s="11"/>
      <c r="R41" s="11"/>
      <c r="S41" s="11"/>
    </row>
    <row r="42" spans="1:19" ht="18.75" x14ac:dyDescent="0.3">
      <c r="A42" s="11"/>
      <c r="B42" s="11"/>
      <c r="C42" s="11"/>
      <c r="D42" s="11"/>
      <c r="E42" s="11"/>
      <c r="F42" s="11"/>
      <c r="G42" s="11"/>
      <c r="H42" s="11"/>
      <c r="I42" s="11"/>
      <c r="J42" s="11"/>
      <c r="K42" s="11"/>
      <c r="L42" s="11"/>
      <c r="M42" s="11"/>
      <c r="N42" s="11"/>
      <c r="O42" s="11"/>
      <c r="P42" s="11"/>
      <c r="Q42" s="11"/>
      <c r="R42" s="11"/>
      <c r="S42" s="11"/>
    </row>
    <row r="43" spans="1:19" ht="18.75" x14ac:dyDescent="0.3">
      <c r="A43" s="11"/>
      <c r="B43" s="11"/>
      <c r="C43" s="11"/>
      <c r="D43" s="11"/>
      <c r="E43" s="11"/>
      <c r="F43" s="11"/>
      <c r="G43" s="11"/>
      <c r="H43" s="11"/>
      <c r="I43" s="11"/>
      <c r="J43" s="11"/>
      <c r="K43" s="11"/>
      <c r="L43" s="11"/>
      <c r="M43" s="11"/>
      <c r="N43" s="11"/>
      <c r="O43" s="11"/>
      <c r="P43" s="11"/>
      <c r="Q43" s="11"/>
      <c r="R43" s="11"/>
      <c r="S43" s="11"/>
    </row>
  </sheetData>
  <mergeCells count="27">
    <mergeCell ref="R1:U1"/>
    <mergeCell ref="C5:H5"/>
    <mergeCell ref="S4:U4"/>
    <mergeCell ref="O30:T30"/>
    <mergeCell ref="O6:O7"/>
    <mergeCell ref="T6:T7"/>
    <mergeCell ref="U6:U7"/>
    <mergeCell ref="I5:Q5"/>
    <mergeCell ref="R5:U5"/>
    <mergeCell ref="L6:N6"/>
    <mergeCell ref="A2:S2"/>
    <mergeCell ref="A3:S3"/>
    <mergeCell ref="A5:A7"/>
    <mergeCell ref="B5:B7"/>
    <mergeCell ref="C6:C7"/>
    <mergeCell ref="D6:D7"/>
    <mergeCell ref="E6:E7"/>
    <mergeCell ref="O31:T31"/>
    <mergeCell ref="F6:H6"/>
    <mergeCell ref="O32:S32"/>
    <mergeCell ref="I6:I7"/>
    <mergeCell ref="J6:J7"/>
    <mergeCell ref="P6:P7"/>
    <mergeCell ref="S6:S7"/>
    <mergeCell ref="K6:K7"/>
    <mergeCell ref="Q6:Q7"/>
    <mergeCell ref="R6:R7"/>
  </mergeCells>
  <pageMargins left="0.43" right="0.16" top="0.75" bottom="0.38" header="0.3" footer="0.2"/>
  <pageSetup paperSize="9" scale="55" orientation="landscape" verticalDpi="0" r:id="rId1"/>
  <headerFooter differentFirst="1">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9"/>
  <sheetViews>
    <sheetView tabSelected="1" topLeftCell="C1" workbookViewId="0">
      <selection activeCell="A3" sqref="A3:AB3"/>
    </sheetView>
  </sheetViews>
  <sheetFormatPr defaultRowHeight="15.75" x14ac:dyDescent="0.25"/>
  <cols>
    <col min="1" max="1" width="3.5" customWidth="1"/>
    <col min="2" max="2" width="10.125" customWidth="1"/>
    <col min="3" max="3" width="11.75" customWidth="1"/>
    <col min="4" max="4" width="11" customWidth="1"/>
    <col min="5" max="5" width="10.375" customWidth="1"/>
    <col min="6" max="6" width="6.875" customWidth="1"/>
    <col min="7" max="7" width="11.25" customWidth="1"/>
    <col min="8" max="8" width="10.875" customWidth="1"/>
    <col min="9" max="9" width="6.25" customWidth="1"/>
    <col min="10" max="10" width="10.875" customWidth="1"/>
    <col min="11" max="11" width="10.5" customWidth="1"/>
    <col min="12" max="12" width="10.875" customWidth="1"/>
    <col min="13" max="13" width="11.875" customWidth="1"/>
    <col min="14" max="14" width="10.875" customWidth="1"/>
    <col min="15" max="15" width="10.75" customWidth="1"/>
    <col min="16" max="16" width="6.375" customWidth="1"/>
    <col min="17" max="18" width="11.125" customWidth="1"/>
    <col min="19" max="19" width="6.75" customWidth="1"/>
    <col min="20" max="20" width="10.75" customWidth="1"/>
    <col min="21" max="21" width="11.25" customWidth="1"/>
    <col min="22" max="22" width="10.625" customWidth="1"/>
    <col min="23" max="23" width="9.375" customWidth="1"/>
    <col min="24" max="24" width="11.125" customWidth="1"/>
    <col min="25" max="28" width="7" customWidth="1"/>
  </cols>
  <sheetData>
    <row r="1" spans="1:28" x14ac:dyDescent="0.25">
      <c r="AB1" s="1" t="s">
        <v>139</v>
      </c>
    </row>
    <row r="2" spans="1:28" ht="18.75" x14ac:dyDescent="0.25">
      <c r="A2" s="187" t="s">
        <v>352</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row>
    <row r="3" spans="1:28" ht="18.75" x14ac:dyDescent="0.25">
      <c r="A3" s="217" t="s">
        <v>356</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row>
    <row r="4" spans="1:28" x14ac:dyDescent="0.2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61" t="s">
        <v>1</v>
      </c>
    </row>
    <row r="5" spans="1:28" ht="19.5" customHeight="1" x14ac:dyDescent="0.25">
      <c r="A5" s="214" t="s">
        <v>2</v>
      </c>
      <c r="B5" s="214" t="s">
        <v>133</v>
      </c>
      <c r="C5" s="214" t="s">
        <v>254</v>
      </c>
      <c r="D5" s="215" t="s">
        <v>191</v>
      </c>
      <c r="E5" s="215" t="s">
        <v>191</v>
      </c>
      <c r="F5" s="215" t="s">
        <v>191</v>
      </c>
      <c r="G5" s="215" t="s">
        <v>191</v>
      </c>
      <c r="H5" s="215" t="s">
        <v>191</v>
      </c>
      <c r="I5" s="215" t="s">
        <v>191</v>
      </c>
      <c r="J5" s="215" t="s">
        <v>191</v>
      </c>
      <c r="K5" s="215" t="s">
        <v>191</v>
      </c>
      <c r="L5" s="215" t="s">
        <v>191</v>
      </c>
      <c r="M5" s="214" t="s">
        <v>255</v>
      </c>
      <c r="N5" s="215" t="s">
        <v>191</v>
      </c>
      <c r="O5" s="215" t="s">
        <v>191</v>
      </c>
      <c r="P5" s="215" t="s">
        <v>191</v>
      </c>
      <c r="Q5" s="215" t="s">
        <v>191</v>
      </c>
      <c r="R5" s="215" t="s">
        <v>191</v>
      </c>
      <c r="S5" s="215" t="s">
        <v>191</v>
      </c>
      <c r="T5" s="215" t="s">
        <v>191</v>
      </c>
      <c r="U5" s="215" t="s">
        <v>191</v>
      </c>
      <c r="V5" s="215" t="s">
        <v>191</v>
      </c>
      <c r="W5" s="214" t="s">
        <v>256</v>
      </c>
      <c r="X5" s="216" t="s">
        <v>257</v>
      </c>
      <c r="Y5" s="214" t="s">
        <v>258</v>
      </c>
      <c r="Z5" s="215" t="s">
        <v>191</v>
      </c>
      <c r="AA5" s="215" t="s">
        <v>191</v>
      </c>
      <c r="AB5" s="215" t="s">
        <v>191</v>
      </c>
    </row>
    <row r="6" spans="1:28" ht="19.5" customHeight="1" x14ac:dyDescent="0.25">
      <c r="A6" s="215" t="s">
        <v>191</v>
      </c>
      <c r="B6" s="215" t="s">
        <v>191</v>
      </c>
      <c r="C6" s="216" t="s">
        <v>259</v>
      </c>
      <c r="D6" s="214" t="s">
        <v>23</v>
      </c>
      <c r="E6" s="215" t="s">
        <v>191</v>
      </c>
      <c r="F6" s="215" t="s">
        <v>191</v>
      </c>
      <c r="G6" s="214" t="s">
        <v>24</v>
      </c>
      <c r="H6" s="215" t="s">
        <v>191</v>
      </c>
      <c r="I6" s="215" t="s">
        <v>191</v>
      </c>
      <c r="J6" s="214" t="s">
        <v>141</v>
      </c>
      <c r="K6" s="215" t="s">
        <v>191</v>
      </c>
      <c r="L6" s="215" t="s">
        <v>191</v>
      </c>
      <c r="M6" s="216" t="s">
        <v>260</v>
      </c>
      <c r="N6" s="214" t="s">
        <v>23</v>
      </c>
      <c r="O6" s="215" t="s">
        <v>191</v>
      </c>
      <c r="P6" s="215" t="s">
        <v>191</v>
      </c>
      <c r="Q6" s="214" t="s">
        <v>24</v>
      </c>
      <c r="R6" s="215" t="s">
        <v>191</v>
      </c>
      <c r="S6" s="215" t="s">
        <v>191</v>
      </c>
      <c r="T6" s="214" t="s">
        <v>141</v>
      </c>
      <c r="U6" s="215" t="s">
        <v>191</v>
      </c>
      <c r="V6" s="215" t="s">
        <v>191</v>
      </c>
      <c r="W6" s="215" t="s">
        <v>191</v>
      </c>
      <c r="X6" s="215" t="s">
        <v>191</v>
      </c>
      <c r="Y6" s="216" t="s">
        <v>261</v>
      </c>
      <c r="Z6" s="216" t="s">
        <v>262</v>
      </c>
      <c r="AA6" s="216" t="s">
        <v>263</v>
      </c>
      <c r="AB6" s="216" t="s">
        <v>264</v>
      </c>
    </row>
    <row r="7" spans="1:28" x14ac:dyDescent="0.25">
      <c r="A7" s="215" t="s">
        <v>191</v>
      </c>
      <c r="B7" s="215" t="s">
        <v>191</v>
      </c>
      <c r="C7" s="215" t="s">
        <v>191</v>
      </c>
      <c r="D7" s="214" t="s">
        <v>134</v>
      </c>
      <c r="E7" s="214" t="s">
        <v>138</v>
      </c>
      <c r="F7" s="215" t="s">
        <v>191</v>
      </c>
      <c r="G7" s="214" t="s">
        <v>134</v>
      </c>
      <c r="H7" s="214" t="s">
        <v>138</v>
      </c>
      <c r="I7" s="215" t="s">
        <v>191</v>
      </c>
      <c r="J7" s="214" t="s">
        <v>134</v>
      </c>
      <c r="K7" s="214" t="s">
        <v>138</v>
      </c>
      <c r="L7" s="215" t="s">
        <v>191</v>
      </c>
      <c r="M7" s="215" t="s">
        <v>191</v>
      </c>
      <c r="N7" s="214" t="s">
        <v>134</v>
      </c>
      <c r="O7" s="214" t="s">
        <v>138</v>
      </c>
      <c r="P7" s="215" t="s">
        <v>191</v>
      </c>
      <c r="Q7" s="214" t="s">
        <v>134</v>
      </c>
      <c r="R7" s="214" t="s">
        <v>138</v>
      </c>
      <c r="S7" s="215" t="s">
        <v>191</v>
      </c>
      <c r="T7" s="214" t="s">
        <v>134</v>
      </c>
      <c r="U7" s="214" t="s">
        <v>138</v>
      </c>
      <c r="V7" s="215" t="s">
        <v>191</v>
      </c>
      <c r="W7" s="215" t="s">
        <v>191</v>
      </c>
      <c r="X7" s="215" t="s">
        <v>191</v>
      </c>
      <c r="Y7" s="215" t="s">
        <v>191</v>
      </c>
      <c r="Z7" s="215" t="s">
        <v>191</v>
      </c>
      <c r="AA7" s="215" t="s">
        <v>191</v>
      </c>
      <c r="AB7" s="215" t="s">
        <v>191</v>
      </c>
    </row>
    <row r="8" spans="1:28" ht="77.25" customHeight="1" x14ac:dyDescent="0.25">
      <c r="A8" s="215" t="s">
        <v>191</v>
      </c>
      <c r="B8" s="215" t="s">
        <v>191</v>
      </c>
      <c r="C8" s="215" t="s">
        <v>191</v>
      </c>
      <c r="D8" s="215" t="s">
        <v>191</v>
      </c>
      <c r="E8" s="134" t="s">
        <v>265</v>
      </c>
      <c r="F8" s="134" t="s">
        <v>228</v>
      </c>
      <c r="G8" s="215" t="s">
        <v>191</v>
      </c>
      <c r="H8" s="134" t="s">
        <v>265</v>
      </c>
      <c r="I8" s="134" t="s">
        <v>228</v>
      </c>
      <c r="J8" s="215" t="s">
        <v>191</v>
      </c>
      <c r="K8" s="134" t="s">
        <v>266</v>
      </c>
      <c r="L8" s="134" t="s">
        <v>267</v>
      </c>
      <c r="M8" s="215" t="s">
        <v>191</v>
      </c>
      <c r="N8" s="215" t="s">
        <v>191</v>
      </c>
      <c r="O8" s="134" t="s">
        <v>265</v>
      </c>
      <c r="P8" s="134" t="s">
        <v>228</v>
      </c>
      <c r="Q8" s="215" t="s">
        <v>191</v>
      </c>
      <c r="R8" s="134" t="s">
        <v>265</v>
      </c>
      <c r="S8" s="134" t="s">
        <v>228</v>
      </c>
      <c r="T8" s="215" t="s">
        <v>191</v>
      </c>
      <c r="U8" s="134" t="s">
        <v>266</v>
      </c>
      <c r="V8" s="134" t="s">
        <v>268</v>
      </c>
      <c r="W8" s="215" t="s">
        <v>191</v>
      </c>
      <c r="X8" s="215" t="s">
        <v>191</v>
      </c>
      <c r="Y8" s="215" t="s">
        <v>191</v>
      </c>
      <c r="Z8" s="215" t="s">
        <v>191</v>
      </c>
      <c r="AA8" s="215" t="s">
        <v>191</v>
      </c>
      <c r="AB8" s="215" t="s">
        <v>191</v>
      </c>
    </row>
    <row r="9" spans="1:28" ht="35.25" customHeight="1" x14ac:dyDescent="0.25">
      <c r="A9" s="136" t="s">
        <v>6</v>
      </c>
      <c r="B9" s="136" t="s">
        <v>7</v>
      </c>
      <c r="C9" s="136" t="s">
        <v>169</v>
      </c>
      <c r="D9" s="136" t="s">
        <v>170</v>
      </c>
      <c r="E9" s="136" t="s">
        <v>171</v>
      </c>
      <c r="F9" s="136" t="s">
        <v>172</v>
      </c>
      <c r="G9" s="136" t="s">
        <v>173</v>
      </c>
      <c r="H9" s="136" t="s">
        <v>174</v>
      </c>
      <c r="I9" s="136" t="s">
        <v>175</v>
      </c>
      <c r="J9" s="136" t="s">
        <v>176</v>
      </c>
      <c r="K9" s="136" t="s">
        <v>177</v>
      </c>
      <c r="L9" s="136" t="s">
        <v>178</v>
      </c>
      <c r="M9" s="140" t="s">
        <v>351</v>
      </c>
      <c r="N9" s="136" t="s">
        <v>180</v>
      </c>
      <c r="O9" s="136" t="s">
        <v>181</v>
      </c>
      <c r="P9" s="136" t="s">
        <v>182</v>
      </c>
      <c r="Q9" s="136" t="s">
        <v>183</v>
      </c>
      <c r="R9" s="136" t="s">
        <v>184</v>
      </c>
      <c r="S9" s="136" t="s">
        <v>185</v>
      </c>
      <c r="T9" s="136" t="s">
        <v>186</v>
      </c>
      <c r="U9" s="136" t="s">
        <v>187</v>
      </c>
      <c r="V9" s="136" t="s">
        <v>188</v>
      </c>
      <c r="W9" s="136" t="s">
        <v>189</v>
      </c>
      <c r="X9" s="136" t="s">
        <v>190</v>
      </c>
      <c r="Y9" s="136" t="s">
        <v>269</v>
      </c>
      <c r="Z9" s="136" t="s">
        <v>270</v>
      </c>
      <c r="AA9" s="136" t="s">
        <v>271</v>
      </c>
      <c r="AB9" s="136" t="s">
        <v>272</v>
      </c>
    </row>
    <row r="10" spans="1:28" ht="30" customHeight="1" x14ac:dyDescent="0.25">
      <c r="A10" s="135" t="s">
        <v>191</v>
      </c>
      <c r="B10" s="134" t="s">
        <v>229</v>
      </c>
      <c r="C10" s="139">
        <f>+D10+G10+J10</f>
        <v>106448000000</v>
      </c>
      <c r="D10" s="139">
        <f t="shared" ref="D10:L10" si="0">+SUM(D11:D11)</f>
        <v>6729000000</v>
      </c>
      <c r="E10" s="139">
        <f t="shared" si="0"/>
        <v>5779000000</v>
      </c>
      <c r="F10" s="139">
        <f t="shared" si="0"/>
        <v>0</v>
      </c>
      <c r="G10" s="139">
        <f t="shared" si="0"/>
        <v>88969000000</v>
      </c>
      <c r="H10" s="139">
        <f t="shared" si="0"/>
        <v>54983000000</v>
      </c>
      <c r="I10" s="139">
        <f t="shared" si="0"/>
        <v>0</v>
      </c>
      <c r="J10" s="139">
        <f t="shared" si="0"/>
        <v>10750000000</v>
      </c>
      <c r="K10" s="139">
        <f t="shared" si="0"/>
        <v>9644000000</v>
      </c>
      <c r="L10" s="139">
        <f t="shared" si="0"/>
        <v>1106000000</v>
      </c>
      <c r="M10" s="139">
        <f>N10+Q10+T10+W10+X10</f>
        <v>159063230303</v>
      </c>
      <c r="N10" s="139">
        <f t="shared" ref="N10:X10" si="1">+SUM(N11:N11)</f>
        <v>17684427471</v>
      </c>
      <c r="O10" s="139">
        <f t="shared" si="1"/>
        <v>17288064323</v>
      </c>
      <c r="P10" s="139">
        <f t="shared" si="1"/>
        <v>0</v>
      </c>
      <c r="Q10" s="139">
        <f t="shared" si="1"/>
        <v>111897438522</v>
      </c>
      <c r="R10" s="139">
        <f t="shared" si="1"/>
        <v>54552660553</v>
      </c>
      <c r="S10" s="139">
        <f t="shared" si="1"/>
        <v>0</v>
      </c>
      <c r="T10" s="139">
        <f t="shared" si="1"/>
        <v>12709756250</v>
      </c>
      <c r="U10" s="139">
        <f t="shared" si="1"/>
        <v>11609617408</v>
      </c>
      <c r="V10" s="139">
        <f t="shared" si="1"/>
        <v>1100138842</v>
      </c>
      <c r="W10" s="139">
        <f t="shared" si="1"/>
        <v>116568155</v>
      </c>
      <c r="X10" s="139">
        <f t="shared" si="1"/>
        <v>16655039905</v>
      </c>
      <c r="Y10" s="142">
        <f>+M10/C10</f>
        <v>1.4942810602641665</v>
      </c>
      <c r="Z10" s="143">
        <f>+N10/D10</f>
        <v>2.6280914654480605</v>
      </c>
      <c r="AA10" s="143">
        <f>+Q10/G10</f>
        <v>1.2577126698288168</v>
      </c>
      <c r="AB10" s="143">
        <f>+T10/J10</f>
        <v>1.1823029069767441</v>
      </c>
    </row>
    <row r="11" spans="1:28" ht="45" customHeight="1" x14ac:dyDescent="0.25">
      <c r="A11" s="140">
        <v>1</v>
      </c>
      <c r="B11" s="141" t="s">
        <v>307</v>
      </c>
      <c r="C11" s="139">
        <f>+D11+G11+J11</f>
        <v>106448000000</v>
      </c>
      <c r="D11" s="137">
        <v>6729000000</v>
      </c>
      <c r="E11" s="137">
        <v>5779000000</v>
      </c>
      <c r="F11" s="137">
        <v>0</v>
      </c>
      <c r="G11" s="137">
        <v>88969000000</v>
      </c>
      <c r="H11" s="137">
        <v>54983000000</v>
      </c>
      <c r="I11" s="137">
        <v>0</v>
      </c>
      <c r="J11" s="137">
        <f>SUM(K11:L11)</f>
        <v>10750000000</v>
      </c>
      <c r="K11" s="137">
        <v>9644000000</v>
      </c>
      <c r="L11" s="137">
        <v>1106000000</v>
      </c>
      <c r="M11" s="139">
        <f>N11+Q11+T11+W11+X11</f>
        <v>159063230303</v>
      </c>
      <c r="N11" s="137">
        <v>17684427471</v>
      </c>
      <c r="O11" s="137">
        <v>17288064323</v>
      </c>
      <c r="P11" s="137">
        <v>0</v>
      </c>
      <c r="Q11" s="137">
        <f>111907258522-9820000</f>
        <v>111897438522</v>
      </c>
      <c r="R11" s="137">
        <v>54552660553</v>
      </c>
      <c r="S11" s="137">
        <v>0</v>
      </c>
      <c r="T11" s="137">
        <f>SUM(U11:V11)</f>
        <v>12709756250</v>
      </c>
      <c r="U11" s="137">
        <v>11609617408</v>
      </c>
      <c r="V11" s="137">
        <v>1100138842</v>
      </c>
      <c r="W11" s="137">
        <v>116568155</v>
      </c>
      <c r="X11" s="137">
        <v>16655039905</v>
      </c>
      <c r="Y11" s="144">
        <f t="shared" ref="Y11" si="2">+M11/C11</f>
        <v>1.4942810602641665</v>
      </c>
      <c r="Z11" s="144">
        <f t="shared" ref="Z11" si="3">+N11/D11</f>
        <v>2.6280914654480605</v>
      </c>
      <c r="AA11" s="144">
        <f t="shared" ref="AA11" si="4">+Q11/G11</f>
        <v>1.2577126698288168</v>
      </c>
      <c r="AB11" s="144">
        <f t="shared" ref="AB11" si="5">+T11/J11</f>
        <v>1.1823029069767441</v>
      </c>
    </row>
    <row r="13" spans="1:28" hidden="1" x14ac:dyDescent="0.25">
      <c r="W13" s="177" t="s">
        <v>224</v>
      </c>
      <c r="X13" s="177"/>
      <c r="Y13" s="177"/>
      <c r="Z13" s="177"/>
      <c r="AA13" s="177"/>
    </row>
    <row r="14" spans="1:28" hidden="1" x14ac:dyDescent="0.25">
      <c r="J14" s="23"/>
      <c r="W14" s="178" t="s">
        <v>306</v>
      </c>
      <c r="X14" s="178"/>
      <c r="Y14" s="178"/>
      <c r="Z14" s="178"/>
      <c r="AA14" s="178"/>
    </row>
    <row r="15" spans="1:28" hidden="1" x14ac:dyDescent="0.25">
      <c r="W15" s="177" t="s">
        <v>225</v>
      </c>
      <c r="X15" s="177"/>
      <c r="Y15" s="177"/>
      <c r="Z15" s="177"/>
      <c r="AA15" s="177"/>
    </row>
    <row r="16" spans="1:28" hidden="1" x14ac:dyDescent="0.25"/>
    <row r="17" hidden="1" x14ac:dyDescent="0.25"/>
    <row r="18" hidden="1" x14ac:dyDescent="0.25"/>
    <row r="19" hidden="1" x14ac:dyDescent="0.25"/>
  </sheetData>
  <mergeCells count="36">
    <mergeCell ref="W13:AA13"/>
    <mergeCell ref="W14:AA14"/>
    <mergeCell ref="W15:AA15"/>
    <mergeCell ref="A2:AB2"/>
    <mergeCell ref="A3:AB3"/>
    <mergeCell ref="C6:C8"/>
    <mergeCell ref="G6:I6"/>
    <mergeCell ref="W5:W8"/>
    <mergeCell ref="X5:X8"/>
    <mergeCell ref="Y5:AB5"/>
    <mergeCell ref="D6:F6"/>
    <mergeCell ref="M6:M8"/>
    <mergeCell ref="N6:P6"/>
    <mergeCell ref="Q6:S6"/>
    <mergeCell ref="T6:V6"/>
    <mergeCell ref="Y6:Y8"/>
    <mergeCell ref="Z6:Z8"/>
    <mergeCell ref="AA6:AA8"/>
    <mergeCell ref="AB6:AB8"/>
    <mergeCell ref="D7:D8"/>
    <mergeCell ref="E7:F7"/>
    <mergeCell ref="G7:G8"/>
    <mergeCell ref="H7:I7"/>
    <mergeCell ref="J7:J8"/>
    <mergeCell ref="K7:L7"/>
    <mergeCell ref="J6:L6"/>
    <mergeCell ref="N7:N8"/>
    <mergeCell ref="A5:A8"/>
    <mergeCell ref="B5:B8"/>
    <mergeCell ref="C5:L5"/>
    <mergeCell ref="M5:V5"/>
    <mergeCell ref="Q7:Q8"/>
    <mergeCell ref="R7:S7"/>
    <mergeCell ref="T7:T8"/>
    <mergeCell ref="O7:P7"/>
    <mergeCell ref="U7:V7"/>
  </mergeCells>
  <pageMargins left="0.37" right="0.16" top="0.75" bottom="0.75" header="0.3" footer="0.3"/>
  <pageSetup paperSize="9" scale="5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7"/>
  <sheetViews>
    <sheetView workbookViewId="0">
      <pane xSplit="2" ySplit="9" topLeftCell="C10" activePane="bottomRight" state="frozen"/>
      <selection pane="topRight" activeCell="C1" sqref="C1"/>
      <selection pane="bottomLeft" activeCell="A10" sqref="A10"/>
      <selection pane="bottomRight" activeCell="A3" sqref="A3:Z3"/>
    </sheetView>
  </sheetViews>
  <sheetFormatPr defaultRowHeight="15.75" x14ac:dyDescent="0.25"/>
  <cols>
    <col min="1" max="1" width="4.125" customWidth="1"/>
    <col min="2" max="2" width="10.5" customWidth="1"/>
    <col min="3" max="3" width="9.125" customWidth="1"/>
    <col min="4" max="4" width="8.625" customWidth="1"/>
    <col min="5" max="5" width="10.375" customWidth="1"/>
    <col min="6" max="6" width="6.75" customWidth="1"/>
    <col min="7" max="7" width="11" customWidth="1"/>
    <col min="8" max="8" width="9.75" customWidth="1"/>
    <col min="11" max="11" width="10.75" customWidth="1"/>
    <col min="12" max="12" width="9.75" customWidth="1"/>
    <col min="13" max="13" width="10.5" customWidth="1"/>
    <col min="14" max="14" width="6.625" customWidth="1"/>
    <col min="15" max="15" width="10.625" customWidth="1"/>
    <col min="20" max="20" width="8.625" customWidth="1"/>
    <col min="21" max="21" width="8.375" customWidth="1"/>
  </cols>
  <sheetData>
    <row r="1" spans="1:26" x14ac:dyDescent="0.25">
      <c r="A1" s="59"/>
      <c r="B1" s="59"/>
      <c r="C1" s="59"/>
      <c r="D1" s="59"/>
      <c r="E1" s="59"/>
      <c r="F1" s="59"/>
      <c r="G1" s="59"/>
      <c r="H1" s="59"/>
      <c r="I1" s="59"/>
      <c r="J1" s="59"/>
      <c r="K1" s="59"/>
      <c r="L1" s="59"/>
      <c r="M1" s="59"/>
      <c r="N1" s="59"/>
      <c r="O1" s="59"/>
      <c r="P1" s="59"/>
      <c r="Q1" s="59"/>
      <c r="R1" s="59"/>
      <c r="S1" s="59"/>
      <c r="T1" s="59"/>
      <c r="U1" s="59"/>
      <c r="V1" s="59"/>
      <c r="W1" s="59"/>
      <c r="X1" s="59"/>
      <c r="Y1" s="59"/>
      <c r="Z1" s="60" t="s">
        <v>143</v>
      </c>
    </row>
    <row r="2" spans="1:26" ht="16.5" x14ac:dyDescent="0.25">
      <c r="A2" s="218" t="s">
        <v>353</v>
      </c>
      <c r="B2" s="218"/>
      <c r="C2" s="218"/>
      <c r="D2" s="218"/>
      <c r="E2" s="218"/>
      <c r="F2" s="218"/>
      <c r="G2" s="218"/>
      <c r="H2" s="218"/>
      <c r="I2" s="218"/>
      <c r="J2" s="218"/>
      <c r="K2" s="218"/>
      <c r="L2" s="218"/>
      <c r="M2" s="218"/>
      <c r="N2" s="218"/>
      <c r="O2" s="218"/>
      <c r="P2" s="218"/>
      <c r="Q2" s="218"/>
      <c r="R2" s="218"/>
      <c r="S2" s="218"/>
      <c r="T2" s="218"/>
      <c r="U2" s="218"/>
      <c r="V2" s="218"/>
      <c r="W2" s="218"/>
      <c r="X2" s="218"/>
      <c r="Y2" s="218"/>
      <c r="Z2" s="218"/>
    </row>
    <row r="3" spans="1:26" x14ac:dyDescent="0.25">
      <c r="A3" s="181" t="s">
        <v>356</v>
      </c>
      <c r="B3" s="181"/>
      <c r="C3" s="181"/>
      <c r="D3" s="181"/>
      <c r="E3" s="181"/>
      <c r="F3" s="181"/>
      <c r="G3" s="181"/>
      <c r="H3" s="181"/>
      <c r="I3" s="181"/>
      <c r="J3" s="181"/>
      <c r="K3" s="181"/>
      <c r="L3" s="181"/>
      <c r="M3" s="181"/>
      <c r="N3" s="181"/>
      <c r="O3" s="181"/>
      <c r="P3" s="181"/>
      <c r="Q3" s="181"/>
      <c r="R3" s="181"/>
      <c r="S3" s="181"/>
      <c r="T3" s="181"/>
      <c r="U3" s="181"/>
      <c r="V3" s="181"/>
      <c r="W3" s="181"/>
      <c r="X3" s="181"/>
      <c r="Y3" s="181"/>
      <c r="Z3" s="181"/>
    </row>
    <row r="4" spans="1:26" x14ac:dyDescent="0.25">
      <c r="A4" s="59"/>
      <c r="B4" s="59"/>
      <c r="C4" s="59"/>
      <c r="D4" s="59"/>
      <c r="E4" s="59"/>
      <c r="F4" s="59"/>
      <c r="G4" s="59"/>
      <c r="H4" s="59"/>
      <c r="I4" s="59"/>
      <c r="J4" s="59"/>
      <c r="K4" s="138"/>
      <c r="L4" s="59"/>
      <c r="M4" s="59"/>
      <c r="N4" s="59"/>
      <c r="O4" s="59"/>
      <c r="P4" s="59"/>
      <c r="Q4" s="59"/>
      <c r="R4" s="59"/>
      <c r="S4" s="59"/>
      <c r="T4" s="59"/>
      <c r="U4" s="59"/>
      <c r="V4" s="59"/>
      <c r="W4" s="59"/>
      <c r="X4" s="59"/>
      <c r="Y4" s="59"/>
      <c r="Z4" s="61" t="s">
        <v>1</v>
      </c>
    </row>
    <row r="5" spans="1:26" ht="20.25" customHeight="1" x14ac:dyDescent="0.25">
      <c r="A5" s="219" t="s">
        <v>2</v>
      </c>
      <c r="B5" s="219" t="s">
        <v>140</v>
      </c>
      <c r="C5" s="219" t="s">
        <v>4</v>
      </c>
      <c r="D5" s="219"/>
      <c r="E5" s="219"/>
      <c r="F5" s="219"/>
      <c r="G5" s="219"/>
      <c r="H5" s="219"/>
      <c r="I5" s="219"/>
      <c r="J5" s="219"/>
      <c r="K5" s="219" t="s">
        <v>5</v>
      </c>
      <c r="L5" s="219"/>
      <c r="M5" s="219"/>
      <c r="N5" s="219"/>
      <c r="O5" s="219"/>
      <c r="P5" s="219"/>
      <c r="Q5" s="219"/>
      <c r="R5" s="219"/>
      <c r="S5" s="219" t="s">
        <v>144</v>
      </c>
      <c r="T5" s="219"/>
      <c r="U5" s="219"/>
      <c r="V5" s="219"/>
      <c r="W5" s="219"/>
      <c r="X5" s="219"/>
      <c r="Y5" s="219"/>
      <c r="Z5" s="219"/>
    </row>
    <row r="6" spans="1:26" ht="20.25" customHeight="1" x14ac:dyDescent="0.25">
      <c r="A6" s="219"/>
      <c r="B6" s="219"/>
      <c r="C6" s="219" t="s">
        <v>134</v>
      </c>
      <c r="D6" s="219" t="s">
        <v>48</v>
      </c>
      <c r="E6" s="219" t="s">
        <v>49</v>
      </c>
      <c r="F6" s="219"/>
      <c r="G6" s="219"/>
      <c r="H6" s="219"/>
      <c r="I6" s="219"/>
      <c r="J6" s="219"/>
      <c r="K6" s="219" t="s">
        <v>134</v>
      </c>
      <c r="L6" s="219" t="s">
        <v>48</v>
      </c>
      <c r="M6" s="219" t="s">
        <v>49</v>
      </c>
      <c r="N6" s="219"/>
      <c r="O6" s="219"/>
      <c r="P6" s="219"/>
      <c r="Q6" s="219"/>
      <c r="R6" s="219"/>
      <c r="S6" s="219" t="s">
        <v>134</v>
      </c>
      <c r="T6" s="219" t="s">
        <v>48</v>
      </c>
      <c r="U6" s="219" t="s">
        <v>49</v>
      </c>
      <c r="V6" s="219"/>
      <c r="W6" s="219"/>
      <c r="X6" s="219"/>
      <c r="Y6" s="219"/>
      <c r="Z6" s="219"/>
    </row>
    <row r="7" spans="1:26" ht="35.25" customHeight="1" x14ac:dyDescent="0.25">
      <c r="A7" s="219"/>
      <c r="B7" s="219"/>
      <c r="C7" s="219"/>
      <c r="D7" s="219"/>
      <c r="E7" s="219" t="s">
        <v>134</v>
      </c>
      <c r="F7" s="219" t="s">
        <v>145</v>
      </c>
      <c r="G7" s="219"/>
      <c r="H7" s="219" t="s">
        <v>146</v>
      </c>
      <c r="I7" s="219" t="s">
        <v>147</v>
      </c>
      <c r="J7" s="219" t="s">
        <v>148</v>
      </c>
      <c r="K7" s="219"/>
      <c r="L7" s="219"/>
      <c r="M7" s="219" t="s">
        <v>134</v>
      </c>
      <c r="N7" s="219" t="s">
        <v>145</v>
      </c>
      <c r="O7" s="219"/>
      <c r="P7" s="219" t="s">
        <v>146</v>
      </c>
      <c r="Q7" s="219" t="s">
        <v>147</v>
      </c>
      <c r="R7" s="219" t="s">
        <v>148</v>
      </c>
      <c r="S7" s="219"/>
      <c r="T7" s="219"/>
      <c r="U7" s="219" t="s">
        <v>134</v>
      </c>
      <c r="V7" s="219" t="s">
        <v>145</v>
      </c>
      <c r="W7" s="219"/>
      <c r="X7" s="219" t="s">
        <v>146</v>
      </c>
      <c r="Y7" s="219" t="s">
        <v>147</v>
      </c>
      <c r="Z7" s="219" t="s">
        <v>148</v>
      </c>
    </row>
    <row r="8" spans="1:26" ht="53.25" customHeight="1" x14ac:dyDescent="0.25">
      <c r="A8" s="219"/>
      <c r="B8" s="219"/>
      <c r="C8" s="219"/>
      <c r="D8" s="219"/>
      <c r="E8" s="219"/>
      <c r="F8" s="105" t="s">
        <v>149</v>
      </c>
      <c r="G8" s="105" t="s">
        <v>150</v>
      </c>
      <c r="H8" s="219"/>
      <c r="I8" s="219"/>
      <c r="J8" s="219"/>
      <c r="K8" s="219"/>
      <c r="L8" s="219"/>
      <c r="M8" s="219"/>
      <c r="N8" s="105" t="s">
        <v>149</v>
      </c>
      <c r="O8" s="105" t="s">
        <v>150</v>
      </c>
      <c r="P8" s="219"/>
      <c r="Q8" s="219"/>
      <c r="R8" s="219"/>
      <c r="S8" s="219"/>
      <c r="T8" s="219"/>
      <c r="U8" s="219"/>
      <c r="V8" s="105" t="s">
        <v>149</v>
      </c>
      <c r="W8" s="105" t="s">
        <v>150</v>
      </c>
      <c r="X8" s="219"/>
      <c r="Y8" s="219"/>
      <c r="Z8" s="219"/>
    </row>
    <row r="9" spans="1:26" ht="23.25" customHeight="1" x14ac:dyDescent="0.25">
      <c r="A9" s="105" t="s">
        <v>6</v>
      </c>
      <c r="B9" s="105" t="s">
        <v>7</v>
      </c>
      <c r="C9" s="105">
        <v>1</v>
      </c>
      <c r="D9" s="105">
        <v>2</v>
      </c>
      <c r="E9" s="105" t="s">
        <v>151</v>
      </c>
      <c r="F9" s="105">
        <v>4</v>
      </c>
      <c r="G9" s="105">
        <v>5</v>
      </c>
      <c r="H9" s="105">
        <v>6</v>
      </c>
      <c r="I9" s="105">
        <v>7</v>
      </c>
      <c r="J9" s="105">
        <v>8</v>
      </c>
      <c r="K9" s="105">
        <v>9</v>
      </c>
      <c r="L9" s="105">
        <v>10</v>
      </c>
      <c r="M9" s="105" t="s">
        <v>152</v>
      </c>
      <c r="N9" s="105">
        <v>12</v>
      </c>
      <c r="O9" s="105">
        <v>13</v>
      </c>
      <c r="P9" s="105">
        <v>14</v>
      </c>
      <c r="Q9" s="105">
        <v>15</v>
      </c>
      <c r="R9" s="105">
        <v>16</v>
      </c>
      <c r="S9" s="105" t="s">
        <v>153</v>
      </c>
      <c r="T9" s="105" t="s">
        <v>154</v>
      </c>
      <c r="U9" s="105" t="s">
        <v>155</v>
      </c>
      <c r="V9" s="105" t="s">
        <v>156</v>
      </c>
      <c r="W9" s="105" t="s">
        <v>157</v>
      </c>
      <c r="X9" s="105" t="s">
        <v>158</v>
      </c>
      <c r="Y9" s="105" t="s">
        <v>159</v>
      </c>
      <c r="Z9" s="105" t="s">
        <v>160</v>
      </c>
    </row>
    <row r="10" spans="1:26" ht="23.25" customHeight="1" x14ac:dyDescent="0.25">
      <c r="A10" s="145"/>
      <c r="B10" s="146" t="s">
        <v>136</v>
      </c>
      <c r="C10" s="147">
        <f>SUM(C11)</f>
        <v>108574</v>
      </c>
      <c r="D10" s="147">
        <f t="shared" ref="D10:R10" si="0">SUM(D11)</f>
        <v>18393</v>
      </c>
      <c r="E10" s="147">
        <f t="shared" si="0"/>
        <v>90181</v>
      </c>
      <c r="F10" s="147">
        <f t="shared" si="0"/>
        <v>0</v>
      </c>
      <c r="G10" s="147">
        <f t="shared" si="0"/>
        <v>72554</v>
      </c>
      <c r="H10" s="147">
        <f t="shared" si="0"/>
        <v>10477</v>
      </c>
      <c r="I10" s="147">
        <f t="shared" si="0"/>
        <v>235</v>
      </c>
      <c r="J10" s="147">
        <f t="shared" si="0"/>
        <v>6915</v>
      </c>
      <c r="K10" s="147">
        <f t="shared" si="0"/>
        <v>166390.39000000001</v>
      </c>
      <c r="L10" s="147">
        <f t="shared" si="0"/>
        <v>18005.759999999998</v>
      </c>
      <c r="M10" s="147">
        <f t="shared" si="0"/>
        <v>130562.63</v>
      </c>
      <c r="N10" s="147">
        <f t="shared" si="0"/>
        <v>0</v>
      </c>
      <c r="O10" s="147">
        <f t="shared" si="0"/>
        <v>130562.63</v>
      </c>
      <c r="P10" s="147">
        <f t="shared" si="0"/>
        <v>10672</v>
      </c>
      <c r="Q10" s="147">
        <f t="shared" si="0"/>
        <v>235</v>
      </c>
      <c r="R10" s="147">
        <f t="shared" si="0"/>
        <v>6915</v>
      </c>
      <c r="S10" s="148">
        <f t="shared" ref="S10:Z10" si="1">+K10/C10</f>
        <v>1.5325067695765102</v>
      </c>
      <c r="T10" s="148">
        <f t="shared" si="1"/>
        <v>0.97894633828086763</v>
      </c>
      <c r="U10" s="148">
        <f t="shared" si="1"/>
        <v>1.4477842339295417</v>
      </c>
      <c r="V10" s="148"/>
      <c r="W10" s="148">
        <f t="shared" si="1"/>
        <v>1.7995235273038013</v>
      </c>
      <c r="X10" s="148">
        <f t="shared" si="1"/>
        <v>1.0186121981483249</v>
      </c>
      <c r="Y10" s="148"/>
      <c r="Z10" s="148">
        <f t="shared" si="1"/>
        <v>1</v>
      </c>
    </row>
    <row r="11" spans="1:26" ht="23.25" customHeight="1" x14ac:dyDescent="0.25">
      <c r="A11" s="149"/>
      <c r="B11" s="145" t="s">
        <v>142</v>
      </c>
      <c r="C11" s="150">
        <f t="shared" ref="C11" si="2">+D11+E11</f>
        <v>108574</v>
      </c>
      <c r="D11" s="150">
        <v>18393</v>
      </c>
      <c r="E11" s="150">
        <f t="shared" ref="E11" si="3">+F11+G11+H11+I11+J11</f>
        <v>90181</v>
      </c>
      <c r="F11" s="150"/>
      <c r="G11" s="150">
        <v>72554</v>
      </c>
      <c r="H11" s="153">
        <v>10477</v>
      </c>
      <c r="I11" s="150">
        <v>235</v>
      </c>
      <c r="J11" s="150">
        <v>6915</v>
      </c>
      <c r="K11" s="150">
        <f>+L11+M11+P11+R11+Q11</f>
        <v>166390.39000000001</v>
      </c>
      <c r="L11" s="150">
        <v>18005.759999999998</v>
      </c>
      <c r="M11" s="147">
        <f>+N11+O11</f>
        <v>130562.63</v>
      </c>
      <c r="N11" s="150"/>
      <c r="O11" s="150">
        <f>130562.63</f>
        <v>130562.63</v>
      </c>
      <c r="P11" s="151">
        <f>10447+225</f>
        <v>10672</v>
      </c>
      <c r="Q11" s="150">
        <v>235</v>
      </c>
      <c r="R11" s="150">
        <v>6915</v>
      </c>
      <c r="S11" s="152">
        <f t="shared" ref="S11" si="4">+K11/C11</f>
        <v>1.5325067695765102</v>
      </c>
      <c r="T11" s="152">
        <f t="shared" ref="T11" si="5">+L11/D11</f>
        <v>0.97894633828086763</v>
      </c>
      <c r="U11" s="152">
        <f t="shared" ref="U11" si="6">+M11/E11</f>
        <v>1.4477842339295417</v>
      </c>
      <c r="V11" s="152"/>
      <c r="W11" s="152">
        <f t="shared" ref="W11" si="7">+O11/G11</f>
        <v>1.7995235273038013</v>
      </c>
      <c r="X11" s="152">
        <f t="shared" ref="X11" si="8">+P11/H11</f>
        <v>1.0186121981483249</v>
      </c>
      <c r="Y11" s="152"/>
      <c r="Z11" s="152">
        <f t="shared" ref="Z11" si="9">+R11/J11</f>
        <v>1</v>
      </c>
    </row>
    <row r="12" spans="1:26" x14ac:dyDescent="0.25">
      <c r="A12" s="149"/>
      <c r="B12" s="145"/>
      <c r="C12" s="145"/>
      <c r="D12" s="145"/>
      <c r="E12" s="145"/>
      <c r="F12" s="145"/>
      <c r="G12" s="145"/>
      <c r="H12" s="145"/>
      <c r="I12" s="145"/>
      <c r="J12" s="145"/>
      <c r="K12" s="145"/>
      <c r="L12" s="145"/>
      <c r="M12" s="145"/>
      <c r="N12" s="145"/>
      <c r="O12" s="150"/>
      <c r="P12" s="145">
        <v>0</v>
      </c>
      <c r="Q12" s="145"/>
      <c r="R12" s="145"/>
      <c r="S12" s="152"/>
      <c r="T12" s="152"/>
      <c r="U12" s="152"/>
      <c r="V12" s="152"/>
      <c r="W12" s="152"/>
      <c r="X12" s="152"/>
      <c r="Y12" s="152"/>
      <c r="Z12" s="152"/>
    </row>
    <row r="13" spans="1:26" hidden="1" x14ac:dyDescent="0.25">
      <c r="A13" s="2" t="s">
        <v>161</v>
      </c>
    </row>
    <row r="14" spans="1:26" hidden="1" x14ac:dyDescent="0.25">
      <c r="A14" s="20"/>
      <c r="Q14" s="22"/>
      <c r="V14" s="177" t="s">
        <v>224</v>
      </c>
      <c r="W14" s="177"/>
      <c r="X14" s="177"/>
      <c r="Y14" s="177"/>
      <c r="Z14" s="177"/>
    </row>
    <row r="15" spans="1:26" hidden="1" x14ac:dyDescent="0.25">
      <c r="V15" s="178" t="s">
        <v>306</v>
      </c>
      <c r="W15" s="178"/>
      <c r="X15" s="178"/>
      <c r="Y15" s="178"/>
      <c r="Z15" s="178"/>
    </row>
    <row r="16" spans="1:26" hidden="1" x14ac:dyDescent="0.25">
      <c r="H16" s="22"/>
      <c r="V16" s="177" t="s">
        <v>225</v>
      </c>
      <c r="W16" s="177"/>
      <c r="X16" s="177"/>
      <c r="Y16" s="177"/>
      <c r="Z16" s="177"/>
    </row>
    <row r="17" hidden="1" x14ac:dyDescent="0.25"/>
  </sheetData>
  <mergeCells count="34">
    <mergeCell ref="V14:Z14"/>
    <mergeCell ref="V15:Z15"/>
    <mergeCell ref="V16:Z16"/>
    <mergeCell ref="K5:R5"/>
    <mergeCell ref="S5:Z5"/>
    <mergeCell ref="M7:M8"/>
    <mergeCell ref="X7:X8"/>
    <mergeCell ref="Y7:Y8"/>
    <mergeCell ref="Z7:Z8"/>
    <mergeCell ref="C6:C8"/>
    <mergeCell ref="D6:D8"/>
    <mergeCell ref="E6:J6"/>
    <mergeCell ref="K6:K8"/>
    <mergeCell ref="L6:L8"/>
    <mergeCell ref="F7:G7"/>
    <mergeCell ref="H7:H8"/>
    <mergeCell ref="I7:I8"/>
    <mergeCell ref="J7:J8"/>
    <mergeCell ref="A2:Z2"/>
    <mergeCell ref="A3:Z3"/>
    <mergeCell ref="N7:O7"/>
    <mergeCell ref="P7:P8"/>
    <mergeCell ref="Q7:Q8"/>
    <mergeCell ref="R7:R8"/>
    <mergeCell ref="U7:U8"/>
    <mergeCell ref="V7:W7"/>
    <mergeCell ref="M6:R6"/>
    <mergeCell ref="S6:S8"/>
    <mergeCell ref="T6:T8"/>
    <mergeCell ref="U6:Z6"/>
    <mergeCell ref="E7:E8"/>
    <mergeCell ref="A5:A8"/>
    <mergeCell ref="B5:B8"/>
    <mergeCell ref="C5:J5"/>
  </mergeCells>
  <pageMargins left="0.35" right="0.16" top="0.75" bottom="0.75" header="0.3" footer="0.3"/>
  <pageSetup paperSize="9" scale="5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48</vt:lpstr>
      <vt:lpstr>50 </vt:lpstr>
      <vt:lpstr>51</vt:lpstr>
      <vt:lpstr>52</vt:lpstr>
      <vt:lpstr>53</vt:lpstr>
      <vt:lpstr>54</vt:lpstr>
      <vt:lpstr>58</vt:lpstr>
      <vt:lpstr>59</vt:lpstr>
      <vt:lpstr>61</vt:lpstr>
      <vt:lpstr>Sheet1</vt:lpstr>
      <vt:lpstr>'48'!chuong_phuluc_48</vt:lpstr>
      <vt:lpstr>'48'!chuong_phuluc_48_name</vt:lpstr>
      <vt:lpstr>'50 '!chuong_phuluc_50</vt:lpstr>
      <vt:lpstr>'50 '!chuong_phuluc_50_name</vt:lpstr>
      <vt:lpstr>'51'!chuong_phuluc_51</vt:lpstr>
      <vt:lpstr>'51'!chuong_phuluc_51_name</vt:lpstr>
      <vt:lpstr>'52'!chuong_phuluc_52</vt:lpstr>
      <vt:lpstr>'52'!chuong_phuluc_52_name</vt:lpstr>
      <vt:lpstr>'53'!chuong_phuluc_53</vt:lpstr>
      <vt:lpstr>'53'!chuong_phuluc_53_name</vt:lpstr>
      <vt:lpstr>'54'!chuong_phuluc_54_name</vt:lpstr>
      <vt:lpstr>'58'!chuong_phuluc_58</vt:lpstr>
      <vt:lpstr>'58'!chuong_phuluc_58_name</vt:lpstr>
      <vt:lpstr>'59'!chuong_phuluc_59</vt:lpstr>
      <vt:lpstr>'59'!chuong_phuluc_59_name</vt:lpstr>
      <vt:lpstr>'50 '!Print_Titles</vt:lpstr>
      <vt:lpstr>'51'!Print_Titles</vt:lpstr>
      <vt:lpstr>'53'!Print_Titles</vt:lpstr>
      <vt:lpstr>'54'!Print_Titles</vt:lpstr>
      <vt:lpstr>'61'!Print_Titles</vt:lpstr>
      <vt:lpstr>'51'!tvpllink_orzgiqxtpn_27</vt:lpstr>
      <vt:lpstr>'52'!tvpllink_orzgiqxtpn_28</vt:lpstr>
      <vt:lpstr>'53'!tvpllink_orzgiqxtpn_29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2026-04-16T08:07:01Z</cp:lastPrinted>
  <dcterms:created xsi:type="dcterms:W3CDTF">2024-04-11T02:38:59Z</dcterms:created>
  <dcterms:modified xsi:type="dcterms:W3CDTF">2026-04-16T15:34:46Z</dcterms:modified>
</cp:coreProperties>
</file>